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2720" windowHeight="12450" firstSheet="1" activeTab="1"/>
  </bookViews>
  <sheets>
    <sheet name="densité 2014" sheetId="16" r:id="rId1"/>
    <sheet name="2014" sheetId="17" r:id="rId2"/>
    <sheet name="données communales" sheetId="15" r:id="rId3"/>
    <sheet name="évol mob" sheetId="14" r:id="rId4"/>
  </sheets>
  <definedNames>
    <definedName name="_xlnm._FilterDatabase" localSheetId="2" hidden="1">'données communales'!$D$1:$D$52</definedName>
  </definedNames>
  <calcPr calcId="145621"/>
</workbook>
</file>

<file path=xl/calcChain.xml><?xml version="1.0" encoding="utf-8"?>
<calcChain xmlns="http://schemas.openxmlformats.org/spreadsheetml/2006/main">
  <c r="O6" i="15" l="1"/>
  <c r="O50" i="15"/>
  <c r="G23" i="17"/>
  <c r="S47" i="17" l="1"/>
  <c r="R47" i="17"/>
  <c r="Q47" i="17"/>
  <c r="P47" i="17"/>
  <c r="T46" i="17"/>
  <c r="B35" i="17" l="1"/>
  <c r="D53" i="17"/>
  <c r="D52" i="17"/>
  <c r="D51" i="17"/>
  <c r="D50" i="17"/>
  <c r="D49" i="17"/>
  <c r="D48" i="17"/>
  <c r="D47" i="17"/>
  <c r="D46" i="17"/>
  <c r="D45" i="17"/>
  <c r="D44" i="17"/>
  <c r="D35" i="17"/>
  <c r="E35" i="17" s="1"/>
  <c r="C35" i="17"/>
  <c r="E34" i="17"/>
  <c r="E33" i="17"/>
  <c r="E32" i="17"/>
  <c r="E31" i="17"/>
  <c r="E30" i="17"/>
  <c r="H23" i="17"/>
  <c r="F23" i="17"/>
  <c r="E23" i="17"/>
  <c r="D23" i="17"/>
  <c r="C23" i="17"/>
  <c r="B23" i="17"/>
  <c r="H22" i="17"/>
  <c r="G22" i="17"/>
  <c r="F22" i="17"/>
  <c r="E22" i="17"/>
  <c r="D22" i="17"/>
  <c r="C22" i="17"/>
  <c r="B22" i="17"/>
  <c r="I22" i="17" s="1"/>
  <c r="I21" i="17"/>
  <c r="I20" i="17"/>
  <c r="I19" i="17"/>
  <c r="I23" i="17" s="1"/>
  <c r="I18" i="17"/>
  <c r="G6" i="17"/>
  <c r="G7" i="17"/>
  <c r="B8" i="17"/>
  <c r="G8" i="17" s="1"/>
  <c r="G10" i="17" s="1"/>
  <c r="C8" i="17"/>
  <c r="C10" i="17" s="1"/>
  <c r="D8" i="17"/>
  <c r="D10" i="17" s="1"/>
  <c r="E8" i="17"/>
  <c r="F8" i="17"/>
  <c r="B10" i="17"/>
  <c r="E10" i="17"/>
  <c r="AY46" i="15"/>
  <c r="AX46" i="15"/>
  <c r="AX47" i="15" s="1"/>
  <c r="AX48" i="15" s="1"/>
  <c r="AW46" i="15"/>
  <c r="AV46" i="15"/>
  <c r="AQ46" i="15"/>
  <c r="AO46" i="15"/>
  <c r="AM46" i="15"/>
  <c r="AK46" i="15"/>
  <c r="AK47" i="15" s="1"/>
  <c r="AI46" i="15"/>
  <c r="AG46" i="15"/>
  <c r="AG38" i="15"/>
  <c r="AG31" i="15"/>
  <c r="AG22" i="15"/>
  <c r="BG28" i="15"/>
  <c r="BJ45" i="15"/>
  <c r="BE45" i="15" s="1"/>
  <c r="BJ44" i="15"/>
  <c r="BE44" i="15" s="1"/>
  <c r="BJ43" i="15"/>
  <c r="BG43" i="15" s="1"/>
  <c r="BJ42" i="15"/>
  <c r="BG42" i="15" s="1"/>
  <c r="BJ41" i="15"/>
  <c r="BC41" i="15" s="1"/>
  <c r="BJ40" i="15"/>
  <c r="BI40" i="15" s="1"/>
  <c r="BJ39" i="15"/>
  <c r="BI39" i="15" s="1"/>
  <c r="BJ37" i="15"/>
  <c r="BI37" i="15" s="1"/>
  <c r="BJ36" i="15"/>
  <c r="BE36" i="15" s="1"/>
  <c r="BJ35" i="15"/>
  <c r="BG35" i="15" s="1"/>
  <c r="BJ34" i="15"/>
  <c r="BG34" i="15" s="1"/>
  <c r="BJ33" i="15"/>
  <c r="BC33" i="15" s="1"/>
  <c r="BJ30" i="15"/>
  <c r="BE30" i="15" s="1"/>
  <c r="BJ29" i="15"/>
  <c r="BE29" i="15" s="1"/>
  <c r="BJ28" i="15"/>
  <c r="BE28" i="15" s="1"/>
  <c r="BJ27" i="15"/>
  <c r="BG27" i="15" s="1"/>
  <c r="BJ26" i="15"/>
  <c r="BG26" i="15" s="1"/>
  <c r="BJ25" i="15"/>
  <c r="BC25" i="15" s="1"/>
  <c r="BJ24" i="15"/>
  <c r="BI24" i="15" s="1"/>
  <c r="BJ23" i="15"/>
  <c r="BE23" i="15" s="1"/>
  <c r="BJ21" i="15"/>
  <c r="BI21" i="15" s="1"/>
  <c r="BJ20" i="15"/>
  <c r="BE20" i="15" s="1"/>
  <c r="BJ19" i="15"/>
  <c r="BG19" i="15" s="1"/>
  <c r="BJ18" i="15"/>
  <c r="BI18" i="15" s="1"/>
  <c r="BJ17" i="15"/>
  <c r="BC17" i="15" s="1"/>
  <c r="BJ16" i="15"/>
  <c r="BI16" i="15" s="1"/>
  <c r="BJ14" i="15"/>
  <c r="BE14" i="15" s="1"/>
  <c r="BJ13" i="15"/>
  <c r="BE13" i="15" s="1"/>
  <c r="BJ12" i="15"/>
  <c r="BG12" i="15" s="1"/>
  <c r="BJ11" i="15"/>
  <c r="BG11" i="15" s="1"/>
  <c r="BJ9" i="15"/>
  <c r="BC9" i="15" s="1"/>
  <c r="BJ8" i="15"/>
  <c r="BI8" i="15" s="1"/>
  <c r="BJ7" i="15"/>
  <c r="BI7" i="15" s="1"/>
  <c r="BJ6" i="15"/>
  <c r="BE6" i="15" s="1"/>
  <c r="AD22" i="15"/>
  <c r="AD46" i="15"/>
  <c r="AD38" i="15"/>
  <c r="AD31" i="15"/>
  <c r="AD15" i="15"/>
  <c r="X46" i="15"/>
  <c r="V46" i="15"/>
  <c r="L31" i="15"/>
  <c r="L15" i="15"/>
  <c r="L10" i="15"/>
  <c r="AG15" i="15"/>
  <c r="BH38" i="15"/>
  <c r="BH31" i="15"/>
  <c r="BH22" i="15"/>
  <c r="BH15" i="15"/>
  <c r="BH10" i="15"/>
  <c r="BF38" i="15"/>
  <c r="BF31" i="15"/>
  <c r="BF22" i="15"/>
  <c r="BF15" i="15"/>
  <c r="BF10" i="15"/>
  <c r="BD38" i="15"/>
  <c r="BD31" i="15"/>
  <c r="BD22" i="15"/>
  <c r="BD15" i="15"/>
  <c r="BD10" i="15"/>
  <c r="BB38" i="15"/>
  <c r="BB31" i="15"/>
  <c r="BB22" i="15"/>
  <c r="BB15" i="15"/>
  <c r="BB10" i="15"/>
  <c r="AY38" i="15"/>
  <c r="AY31" i="15"/>
  <c r="AY22" i="15"/>
  <c r="AY15" i="15"/>
  <c r="AY10" i="15"/>
  <c r="AW38" i="15"/>
  <c r="AW31" i="15"/>
  <c r="AW22" i="15"/>
  <c r="AW15" i="15"/>
  <c r="AW10" i="15"/>
  <c r="AV38" i="15"/>
  <c r="AV31" i="15"/>
  <c r="AV22" i="15"/>
  <c r="AV15" i="15"/>
  <c r="AV10" i="15"/>
  <c r="AQ38" i="15"/>
  <c r="AQ31" i="15"/>
  <c r="AQ22" i="15"/>
  <c r="AQ15" i="15"/>
  <c r="AQ10" i="15"/>
  <c r="AO38" i="15"/>
  <c r="AO31" i="15"/>
  <c r="AO22" i="15"/>
  <c r="AO15" i="15"/>
  <c r="AO10" i="15"/>
  <c r="AM38" i="15"/>
  <c r="AM31" i="15"/>
  <c r="AM22" i="15"/>
  <c r="AM15" i="15"/>
  <c r="AM10" i="15"/>
  <c r="AK38" i="15"/>
  <c r="AK31" i="15"/>
  <c r="AK22" i="15"/>
  <c r="AK15" i="15"/>
  <c r="AK10" i="15"/>
  <c r="AI38" i="15"/>
  <c r="AI31" i="15"/>
  <c r="AI22" i="15"/>
  <c r="AI15" i="15"/>
  <c r="AI10" i="15"/>
  <c r="AG10" i="15"/>
  <c r="AB38" i="15"/>
  <c r="AB31" i="15"/>
  <c r="AB22" i="15"/>
  <c r="AB15" i="15"/>
  <c r="Z38" i="15"/>
  <c r="Z31" i="15"/>
  <c r="Z22" i="15"/>
  <c r="Z15" i="15"/>
  <c r="X38" i="15"/>
  <c r="X31" i="15"/>
  <c r="X22" i="15"/>
  <c r="X15" i="15"/>
  <c r="V38" i="15"/>
  <c r="V31" i="15"/>
  <c r="V22" i="15"/>
  <c r="V15" i="15"/>
  <c r="E10" i="15"/>
  <c r="Y10" i="15" s="1"/>
  <c r="BH46" i="15"/>
  <c r="BF46" i="15"/>
  <c r="BD46" i="15"/>
  <c r="BB46" i="15"/>
  <c r="AB46" i="15"/>
  <c r="Z46" i="15"/>
  <c r="I46" i="15"/>
  <c r="G46" i="15"/>
  <c r="M46" i="15" s="1"/>
  <c r="E46" i="15"/>
  <c r="AS45" i="15"/>
  <c r="AT45" i="15" s="1"/>
  <c r="AR45" i="15"/>
  <c r="AP45" i="15"/>
  <c r="AN45" i="15"/>
  <c r="AL45" i="15"/>
  <c r="AJ45" i="15"/>
  <c r="AH45" i="15"/>
  <c r="AE45" i="15"/>
  <c r="AC45" i="15"/>
  <c r="AA45" i="15"/>
  <c r="Y45" i="15"/>
  <c r="W45" i="15"/>
  <c r="U45" i="15"/>
  <c r="O45" i="15"/>
  <c r="J45" i="15"/>
  <c r="H45" i="15"/>
  <c r="F45" i="15"/>
  <c r="AS44" i="15"/>
  <c r="AT44" i="15" s="1"/>
  <c r="AR44" i="15"/>
  <c r="AP44" i="15"/>
  <c r="AN44" i="15"/>
  <c r="AL44" i="15"/>
  <c r="AJ44" i="15"/>
  <c r="AH44" i="15"/>
  <c r="AE44" i="15"/>
  <c r="AC44" i="15"/>
  <c r="AA44" i="15"/>
  <c r="Y44" i="15"/>
  <c r="W44" i="15"/>
  <c r="U44" i="15"/>
  <c r="O44" i="15"/>
  <c r="J44" i="15"/>
  <c r="H44" i="15"/>
  <c r="F44" i="15"/>
  <c r="AS43" i="15"/>
  <c r="AT43" i="15" s="1"/>
  <c r="AR43" i="15"/>
  <c r="AP43" i="15"/>
  <c r="AN43" i="15"/>
  <c r="AL43" i="15"/>
  <c r="AJ43" i="15"/>
  <c r="AH43" i="15"/>
  <c r="AE43" i="15"/>
  <c r="AC43" i="15"/>
  <c r="AA43" i="15"/>
  <c r="Y43" i="15"/>
  <c r="W43" i="15"/>
  <c r="U43" i="15"/>
  <c r="O43" i="15"/>
  <c r="J43" i="15"/>
  <c r="H43" i="15"/>
  <c r="F43" i="15"/>
  <c r="AS42" i="15"/>
  <c r="AT42" i="15" s="1"/>
  <c r="AR42" i="15"/>
  <c r="AP42" i="15"/>
  <c r="AN42" i="15"/>
  <c r="AL42" i="15"/>
  <c r="AJ42" i="15"/>
  <c r="AH42" i="15"/>
  <c r="AE42" i="15"/>
  <c r="AC42" i="15"/>
  <c r="AA42" i="15"/>
  <c r="Y42" i="15"/>
  <c r="W42" i="15"/>
  <c r="U42" i="15"/>
  <c r="O42" i="15"/>
  <c r="J42" i="15"/>
  <c r="H42" i="15"/>
  <c r="F42" i="15"/>
  <c r="AS41" i="15"/>
  <c r="AT41" i="15" s="1"/>
  <c r="AR41" i="15"/>
  <c r="AP41" i="15"/>
  <c r="AN41" i="15"/>
  <c r="AL41" i="15"/>
  <c r="AJ41" i="15"/>
  <c r="AH41" i="15"/>
  <c r="AE41" i="15"/>
  <c r="AC41" i="15"/>
  <c r="AA41" i="15"/>
  <c r="Y41" i="15"/>
  <c r="W41" i="15"/>
  <c r="U41" i="15"/>
  <c r="O41" i="15"/>
  <c r="J41" i="15"/>
  <c r="H41" i="15"/>
  <c r="F41" i="15"/>
  <c r="AS40" i="15"/>
  <c r="AT40" i="15" s="1"/>
  <c r="AR40" i="15"/>
  <c r="AP40" i="15"/>
  <c r="AN40" i="15"/>
  <c r="AL40" i="15"/>
  <c r="AJ40" i="15"/>
  <c r="AH40" i="15"/>
  <c r="AE40" i="15"/>
  <c r="AC40" i="15"/>
  <c r="AA40" i="15"/>
  <c r="Y40" i="15"/>
  <c r="W40" i="15"/>
  <c r="U40" i="15"/>
  <c r="O40" i="15"/>
  <c r="J40" i="15"/>
  <c r="H40" i="15"/>
  <c r="F40" i="15"/>
  <c r="AS39" i="15"/>
  <c r="AT39" i="15" s="1"/>
  <c r="AR39" i="15"/>
  <c r="AP39" i="15"/>
  <c r="AN39" i="15"/>
  <c r="AL39" i="15"/>
  <c r="AJ39" i="15"/>
  <c r="AH39" i="15"/>
  <c r="AE39" i="15"/>
  <c r="AC39" i="15"/>
  <c r="AA39" i="15"/>
  <c r="Y39" i="15"/>
  <c r="W39" i="15"/>
  <c r="U39" i="15"/>
  <c r="O39" i="15"/>
  <c r="J39" i="15"/>
  <c r="H39" i="15"/>
  <c r="F39" i="15"/>
  <c r="T38" i="15"/>
  <c r="I38" i="15"/>
  <c r="G38" i="15"/>
  <c r="M38" i="15" s="1"/>
  <c r="E38" i="15"/>
  <c r="AS37" i="15"/>
  <c r="AT37" i="15" s="1"/>
  <c r="AR37" i="15"/>
  <c r="AP37" i="15"/>
  <c r="AN37" i="15"/>
  <c r="AL37" i="15"/>
  <c r="AJ37" i="15"/>
  <c r="AH37" i="15"/>
  <c r="AE37" i="15"/>
  <c r="AC37" i="15"/>
  <c r="AA37" i="15"/>
  <c r="Y37" i="15"/>
  <c r="W37" i="15"/>
  <c r="U37" i="15"/>
  <c r="O37" i="15"/>
  <c r="J37" i="15"/>
  <c r="H37" i="15"/>
  <c r="F37" i="15"/>
  <c r="AS36" i="15"/>
  <c r="AT36" i="15" s="1"/>
  <c r="AR36" i="15"/>
  <c r="AP36" i="15"/>
  <c r="AN36" i="15"/>
  <c r="AL36" i="15"/>
  <c r="AJ36" i="15"/>
  <c r="AH36" i="15"/>
  <c r="AE36" i="15"/>
  <c r="AC36" i="15"/>
  <c r="AA36" i="15"/>
  <c r="Y36" i="15"/>
  <c r="W36" i="15"/>
  <c r="U36" i="15"/>
  <c r="O36" i="15"/>
  <c r="J36" i="15"/>
  <c r="H36" i="15"/>
  <c r="F36" i="15"/>
  <c r="AS35" i="15"/>
  <c r="AT35" i="15" s="1"/>
  <c r="AR35" i="15"/>
  <c r="AP35" i="15"/>
  <c r="AN35" i="15"/>
  <c r="AL35" i="15"/>
  <c r="AJ35" i="15"/>
  <c r="AH35" i="15"/>
  <c r="AE35" i="15"/>
  <c r="AC35" i="15"/>
  <c r="AA35" i="15"/>
  <c r="Y35" i="15"/>
  <c r="W35" i="15"/>
  <c r="U35" i="15"/>
  <c r="O35" i="15"/>
  <c r="J35" i="15"/>
  <c r="H35" i="15"/>
  <c r="F35" i="15"/>
  <c r="AS34" i="15"/>
  <c r="AT34" i="15" s="1"/>
  <c r="AR34" i="15"/>
  <c r="AP34" i="15"/>
  <c r="AN34" i="15"/>
  <c r="AL34" i="15"/>
  <c r="AJ34" i="15"/>
  <c r="AH34" i="15"/>
  <c r="AE34" i="15"/>
  <c r="AC34" i="15"/>
  <c r="AA34" i="15"/>
  <c r="Y34" i="15"/>
  <c r="W34" i="15"/>
  <c r="U34" i="15"/>
  <c r="O34" i="15"/>
  <c r="J34" i="15"/>
  <c r="H34" i="15"/>
  <c r="F34" i="15"/>
  <c r="AS33" i="15"/>
  <c r="AT33" i="15" s="1"/>
  <c r="AR33" i="15"/>
  <c r="AP33" i="15"/>
  <c r="AN33" i="15"/>
  <c r="AL33" i="15"/>
  <c r="AJ33" i="15"/>
  <c r="AH33" i="15"/>
  <c r="AE33" i="15"/>
  <c r="AC33" i="15"/>
  <c r="AA33" i="15"/>
  <c r="Y33" i="15"/>
  <c r="W33" i="15"/>
  <c r="U33" i="15"/>
  <c r="O33" i="15"/>
  <c r="J33" i="15"/>
  <c r="H33" i="15"/>
  <c r="F33" i="15"/>
  <c r="T31" i="15"/>
  <c r="I31" i="15"/>
  <c r="G31" i="15"/>
  <c r="M31" i="15" s="1"/>
  <c r="E31" i="15"/>
  <c r="AS30" i="15"/>
  <c r="AT30" i="15" s="1"/>
  <c r="AR30" i="15"/>
  <c r="AP30" i="15"/>
  <c r="AN30" i="15"/>
  <c r="AL30" i="15"/>
  <c r="AJ30" i="15"/>
  <c r="AH30" i="15"/>
  <c r="AE30" i="15"/>
  <c r="AC30" i="15"/>
  <c r="AA30" i="15"/>
  <c r="Y30" i="15"/>
  <c r="W30" i="15"/>
  <c r="U30" i="15"/>
  <c r="O30" i="15"/>
  <c r="J30" i="15"/>
  <c r="H30" i="15"/>
  <c r="F30" i="15"/>
  <c r="AS29" i="15"/>
  <c r="AT29" i="15" s="1"/>
  <c r="AR29" i="15"/>
  <c r="AP29" i="15"/>
  <c r="AN29" i="15"/>
  <c r="AL29" i="15"/>
  <c r="AJ29" i="15"/>
  <c r="AH29" i="15"/>
  <c r="AE29" i="15"/>
  <c r="AC29" i="15"/>
  <c r="AA29" i="15"/>
  <c r="Y29" i="15"/>
  <c r="W29" i="15"/>
  <c r="U29" i="15"/>
  <c r="O29" i="15"/>
  <c r="J29" i="15"/>
  <c r="H29" i="15"/>
  <c r="F29" i="15"/>
  <c r="AS28" i="15"/>
  <c r="AT28" i="15" s="1"/>
  <c r="AR28" i="15"/>
  <c r="AP28" i="15"/>
  <c r="AN28" i="15"/>
  <c r="AL28" i="15"/>
  <c r="AJ28" i="15"/>
  <c r="AH28" i="15"/>
  <c r="AE28" i="15"/>
  <c r="AC28" i="15"/>
  <c r="AA28" i="15"/>
  <c r="Y28" i="15"/>
  <c r="W28" i="15"/>
  <c r="U28" i="15"/>
  <c r="O28" i="15"/>
  <c r="J28" i="15"/>
  <c r="H28" i="15"/>
  <c r="F28" i="15"/>
  <c r="AS27" i="15"/>
  <c r="AT27" i="15" s="1"/>
  <c r="AR27" i="15"/>
  <c r="AP27" i="15"/>
  <c r="AN27" i="15"/>
  <c r="AL27" i="15"/>
  <c r="AJ27" i="15"/>
  <c r="AH27" i="15"/>
  <c r="AE27" i="15"/>
  <c r="AC27" i="15"/>
  <c r="AA27" i="15"/>
  <c r="Y27" i="15"/>
  <c r="W27" i="15"/>
  <c r="U27" i="15"/>
  <c r="O27" i="15"/>
  <c r="J27" i="15"/>
  <c r="H27" i="15"/>
  <c r="F27" i="15"/>
  <c r="AS26" i="15"/>
  <c r="AT26" i="15" s="1"/>
  <c r="AR26" i="15"/>
  <c r="AP26" i="15"/>
  <c r="AN26" i="15"/>
  <c r="AL26" i="15"/>
  <c r="AJ26" i="15"/>
  <c r="AH26" i="15"/>
  <c r="AE26" i="15"/>
  <c r="AC26" i="15"/>
  <c r="AA26" i="15"/>
  <c r="Y26" i="15"/>
  <c r="W26" i="15"/>
  <c r="U26" i="15"/>
  <c r="O26" i="15"/>
  <c r="J26" i="15"/>
  <c r="H26" i="15"/>
  <c r="F26" i="15"/>
  <c r="AS25" i="15"/>
  <c r="AT25" i="15" s="1"/>
  <c r="AR25" i="15"/>
  <c r="AP25" i="15"/>
  <c r="AN25" i="15"/>
  <c r="AL25" i="15"/>
  <c r="AJ25" i="15"/>
  <c r="AH25" i="15"/>
  <c r="AE25" i="15"/>
  <c r="AC25" i="15"/>
  <c r="AA25" i="15"/>
  <c r="Y25" i="15"/>
  <c r="W25" i="15"/>
  <c r="U25" i="15"/>
  <c r="O25" i="15"/>
  <c r="J25" i="15"/>
  <c r="H25" i="15"/>
  <c r="F25" i="15"/>
  <c r="AS24" i="15"/>
  <c r="AT24" i="15" s="1"/>
  <c r="AR24" i="15"/>
  <c r="AP24" i="15"/>
  <c r="AN24" i="15"/>
  <c r="AL24" i="15"/>
  <c r="AJ24" i="15"/>
  <c r="AH24" i="15"/>
  <c r="AE24" i="15"/>
  <c r="AC24" i="15"/>
  <c r="AA24" i="15"/>
  <c r="Y24" i="15"/>
  <c r="W24" i="15"/>
  <c r="U24" i="15"/>
  <c r="O24" i="15"/>
  <c r="J24" i="15"/>
  <c r="H24" i="15"/>
  <c r="F24" i="15"/>
  <c r="AS23" i="15"/>
  <c r="AT23" i="15" s="1"/>
  <c r="AR23" i="15"/>
  <c r="AP23" i="15"/>
  <c r="AN23" i="15"/>
  <c r="AL23" i="15"/>
  <c r="AJ23" i="15"/>
  <c r="AH23" i="15"/>
  <c r="AE23" i="15"/>
  <c r="AC23" i="15"/>
  <c r="AA23" i="15"/>
  <c r="Y23" i="15"/>
  <c r="W23" i="15"/>
  <c r="U23" i="15"/>
  <c r="O23" i="15"/>
  <c r="J23" i="15"/>
  <c r="H23" i="15"/>
  <c r="F23" i="15"/>
  <c r="T22" i="15"/>
  <c r="I22" i="15"/>
  <c r="G22" i="15"/>
  <c r="E22" i="15"/>
  <c r="AS21" i="15"/>
  <c r="AT21" i="15" s="1"/>
  <c r="AR21" i="15"/>
  <c r="AP21" i="15"/>
  <c r="AN21" i="15"/>
  <c r="AL21" i="15"/>
  <c r="AJ21" i="15"/>
  <c r="AH21" i="15"/>
  <c r="AE21" i="15"/>
  <c r="AC21" i="15"/>
  <c r="AA21" i="15"/>
  <c r="Y21" i="15"/>
  <c r="W21" i="15"/>
  <c r="U21" i="15"/>
  <c r="O21" i="15"/>
  <c r="J21" i="15"/>
  <c r="H21" i="15"/>
  <c r="F21" i="15"/>
  <c r="AS20" i="15"/>
  <c r="AT20" i="15" s="1"/>
  <c r="AR20" i="15"/>
  <c r="AP20" i="15"/>
  <c r="AN20" i="15"/>
  <c r="AL20" i="15"/>
  <c r="AJ20" i="15"/>
  <c r="AH20" i="15"/>
  <c r="AE20" i="15"/>
  <c r="AC20" i="15"/>
  <c r="AA20" i="15"/>
  <c r="Y20" i="15"/>
  <c r="W20" i="15"/>
  <c r="U20" i="15"/>
  <c r="O20" i="15"/>
  <c r="L20" i="15"/>
  <c r="J20" i="15"/>
  <c r="H20" i="15"/>
  <c r="F20" i="15"/>
  <c r="AS19" i="15"/>
  <c r="AT19" i="15" s="1"/>
  <c r="AR19" i="15"/>
  <c r="AP19" i="15"/>
  <c r="AN19" i="15"/>
  <c r="AL19" i="15"/>
  <c r="AJ19" i="15"/>
  <c r="AH19" i="15"/>
  <c r="AE19" i="15"/>
  <c r="AC19" i="15"/>
  <c r="AA19" i="15"/>
  <c r="Y19" i="15"/>
  <c r="W19" i="15"/>
  <c r="U19" i="15"/>
  <c r="O19" i="15"/>
  <c r="J19" i="15"/>
  <c r="H19" i="15"/>
  <c r="F19" i="15"/>
  <c r="AS18" i="15"/>
  <c r="AT18" i="15" s="1"/>
  <c r="AR18" i="15"/>
  <c r="AP18" i="15"/>
  <c r="AN18" i="15"/>
  <c r="AL18" i="15"/>
  <c r="AJ18" i="15"/>
  <c r="AH18" i="15"/>
  <c r="AE18" i="15"/>
  <c r="AC18" i="15"/>
  <c r="AA18" i="15"/>
  <c r="Y18" i="15"/>
  <c r="W18" i="15"/>
  <c r="U18" i="15"/>
  <c r="O18" i="15"/>
  <c r="L18" i="15"/>
  <c r="J18" i="15"/>
  <c r="H18" i="15"/>
  <c r="F18" i="15"/>
  <c r="AS17" i="15"/>
  <c r="AT17" i="15" s="1"/>
  <c r="AR17" i="15"/>
  <c r="AP17" i="15"/>
  <c r="AN17" i="15"/>
  <c r="AL17" i="15"/>
  <c r="AJ17" i="15"/>
  <c r="AH17" i="15"/>
  <c r="AE17" i="15"/>
  <c r="AC17" i="15"/>
  <c r="AA17" i="15"/>
  <c r="Y17" i="15"/>
  <c r="W17" i="15"/>
  <c r="U17" i="15"/>
  <c r="O17" i="15"/>
  <c r="J17" i="15"/>
  <c r="H17" i="15"/>
  <c r="F17" i="15"/>
  <c r="AS16" i="15"/>
  <c r="AT16" i="15" s="1"/>
  <c r="AR16" i="15"/>
  <c r="AP16" i="15"/>
  <c r="AN16" i="15"/>
  <c r="AL16" i="15"/>
  <c r="AJ16" i="15"/>
  <c r="AH16" i="15"/>
  <c r="AE16" i="15"/>
  <c r="AC16" i="15"/>
  <c r="AA16" i="15"/>
  <c r="Y16" i="15"/>
  <c r="W16" i="15"/>
  <c r="U16" i="15"/>
  <c r="O16" i="15"/>
  <c r="J16" i="15"/>
  <c r="H16" i="15"/>
  <c r="F16" i="15"/>
  <c r="T15" i="15"/>
  <c r="I15" i="15"/>
  <c r="G15" i="15"/>
  <c r="M15" i="15" s="1"/>
  <c r="E15" i="15"/>
  <c r="AS14" i="15"/>
  <c r="AT14" i="15" s="1"/>
  <c r="AR14" i="15"/>
  <c r="AP14" i="15"/>
  <c r="AN14" i="15"/>
  <c r="AL14" i="15"/>
  <c r="AJ14" i="15"/>
  <c r="AH14" i="15"/>
  <c r="AE14" i="15"/>
  <c r="AC14" i="15"/>
  <c r="AA14" i="15"/>
  <c r="Y14" i="15"/>
  <c r="W14" i="15"/>
  <c r="U14" i="15"/>
  <c r="O14" i="15"/>
  <c r="J14" i="15"/>
  <c r="H14" i="15"/>
  <c r="F14" i="15"/>
  <c r="AS13" i="15"/>
  <c r="AT13" i="15" s="1"/>
  <c r="AR13" i="15"/>
  <c r="AP13" i="15"/>
  <c r="AN13" i="15"/>
  <c r="AL13" i="15"/>
  <c r="AJ13" i="15"/>
  <c r="AH13" i="15"/>
  <c r="AE13" i="15"/>
  <c r="AC13" i="15"/>
  <c r="AA13" i="15"/>
  <c r="Y13" i="15"/>
  <c r="W13" i="15"/>
  <c r="U13" i="15"/>
  <c r="O13" i="15"/>
  <c r="J13" i="15"/>
  <c r="H13" i="15"/>
  <c r="F13" i="15"/>
  <c r="AS12" i="15"/>
  <c r="AT12" i="15" s="1"/>
  <c r="AR12" i="15"/>
  <c r="AP12" i="15"/>
  <c r="AN12" i="15"/>
  <c r="AL12" i="15"/>
  <c r="AJ12" i="15"/>
  <c r="AH12" i="15"/>
  <c r="AE12" i="15"/>
  <c r="AC12" i="15"/>
  <c r="AA12" i="15"/>
  <c r="Y12" i="15"/>
  <c r="W12" i="15"/>
  <c r="U12" i="15"/>
  <c r="O12" i="15"/>
  <c r="J12" i="15"/>
  <c r="H12" i="15"/>
  <c r="F12" i="15"/>
  <c r="AS11" i="15"/>
  <c r="AT11" i="15" s="1"/>
  <c r="AR11" i="15"/>
  <c r="AP11" i="15"/>
  <c r="AN11" i="15"/>
  <c r="AL11" i="15"/>
  <c r="AJ11" i="15"/>
  <c r="AH11" i="15"/>
  <c r="AE11" i="15"/>
  <c r="AC11" i="15"/>
  <c r="AA11" i="15"/>
  <c r="Y11" i="15"/>
  <c r="W11" i="15"/>
  <c r="U11" i="15"/>
  <c r="O11" i="15"/>
  <c r="J11" i="15"/>
  <c r="H11" i="15"/>
  <c r="F11" i="15"/>
  <c r="I10" i="15"/>
  <c r="G10" i="15"/>
  <c r="AS9" i="15"/>
  <c r="AT9" i="15" s="1"/>
  <c r="AR9" i="15"/>
  <c r="AP9" i="15"/>
  <c r="AN9" i="15"/>
  <c r="AL9" i="15"/>
  <c r="AJ9" i="15"/>
  <c r="AH9" i="15"/>
  <c r="AE9" i="15"/>
  <c r="AC9" i="15"/>
  <c r="AA9" i="15"/>
  <c r="Y9" i="15"/>
  <c r="W9" i="15"/>
  <c r="U9" i="15"/>
  <c r="O9" i="15"/>
  <c r="J9" i="15"/>
  <c r="H9" i="15"/>
  <c r="F9" i="15"/>
  <c r="AS8" i="15"/>
  <c r="AT8" i="15" s="1"/>
  <c r="AR8" i="15"/>
  <c r="AP8" i="15"/>
  <c r="AN8" i="15"/>
  <c r="AL8" i="15"/>
  <c r="AJ8" i="15"/>
  <c r="AH8" i="15"/>
  <c r="AE8" i="15"/>
  <c r="AC8" i="15"/>
  <c r="AA8" i="15"/>
  <c r="Y8" i="15"/>
  <c r="W8" i="15"/>
  <c r="U8" i="15"/>
  <c r="O8" i="15"/>
  <c r="J8" i="15"/>
  <c r="H8" i="15"/>
  <c r="F8" i="15"/>
  <c r="AS7" i="15"/>
  <c r="AT7" i="15" s="1"/>
  <c r="AR7" i="15"/>
  <c r="AP7" i="15"/>
  <c r="AN7" i="15"/>
  <c r="AL7" i="15"/>
  <c r="AJ7" i="15"/>
  <c r="AH7" i="15"/>
  <c r="AE7" i="15"/>
  <c r="AC7" i="15"/>
  <c r="AA7" i="15"/>
  <c r="Y7" i="15"/>
  <c r="W7" i="15"/>
  <c r="U7" i="15"/>
  <c r="O7" i="15"/>
  <c r="J7" i="15"/>
  <c r="H7" i="15"/>
  <c r="F7" i="15"/>
  <c r="AS6" i="15"/>
  <c r="AT6" i="15" s="1"/>
  <c r="AR6" i="15"/>
  <c r="AP6" i="15"/>
  <c r="AN6" i="15"/>
  <c r="AL6" i="15"/>
  <c r="AJ6" i="15"/>
  <c r="AH6" i="15"/>
  <c r="AE6" i="15"/>
  <c r="AC6" i="15"/>
  <c r="AA6" i="15"/>
  <c r="Y6" i="15"/>
  <c r="W6" i="15"/>
  <c r="U6" i="15"/>
  <c r="J6" i="15"/>
  <c r="H6" i="15"/>
  <c r="F6" i="15"/>
  <c r="BI19" i="15" l="1"/>
  <c r="AG47" i="15"/>
  <c r="BI20" i="15"/>
  <c r="BE18" i="15"/>
  <c r="BG20" i="15"/>
  <c r="AO47" i="15"/>
  <c r="AI32" i="15"/>
  <c r="BC11" i="15"/>
  <c r="BC37" i="15"/>
  <c r="AY32" i="15"/>
  <c r="BE21" i="15"/>
  <c r="AW32" i="15"/>
  <c r="AG32" i="15"/>
  <c r="AO32" i="15"/>
  <c r="BG21" i="15"/>
  <c r="AV32" i="15"/>
  <c r="BC21" i="15"/>
  <c r="BG29" i="15"/>
  <c r="BC36" i="15"/>
  <c r="BG41" i="15"/>
  <c r="BG44" i="15"/>
  <c r="BC27" i="15"/>
  <c r="BE8" i="15"/>
  <c r="BD47" i="15"/>
  <c r="AM32" i="15"/>
  <c r="BC12" i="15"/>
  <c r="BC29" i="15"/>
  <c r="BE9" i="15"/>
  <c r="BE40" i="15"/>
  <c r="BG30" i="15"/>
  <c r="BI11" i="15"/>
  <c r="BI27" i="15"/>
  <c r="AV47" i="15"/>
  <c r="BE39" i="15"/>
  <c r="BC18" i="15"/>
  <c r="BC30" i="15"/>
  <c r="BE12" i="15"/>
  <c r="BE41" i="15"/>
  <c r="BG36" i="15"/>
  <c r="BI12" i="15"/>
  <c r="BI28" i="15"/>
  <c r="AW47" i="15"/>
  <c r="BE37" i="15"/>
  <c r="BI9" i="15"/>
  <c r="AR46" i="15"/>
  <c r="AQ32" i="15"/>
  <c r="BC19" i="15"/>
  <c r="BC34" i="15"/>
  <c r="BE16" i="15"/>
  <c r="BG37" i="15"/>
  <c r="BI17" i="15"/>
  <c r="BI30" i="15"/>
  <c r="BC26" i="15"/>
  <c r="BC8" i="15"/>
  <c r="BE7" i="15"/>
  <c r="BG45" i="15"/>
  <c r="BI25" i="15"/>
  <c r="BC28" i="15"/>
  <c r="BI26" i="15"/>
  <c r="AK32" i="15"/>
  <c r="AK48" i="15" s="1"/>
  <c r="BC20" i="15"/>
  <c r="BC35" i="15"/>
  <c r="BE17" i="15"/>
  <c r="BG18" i="15"/>
  <c r="BG39" i="15"/>
  <c r="BI41" i="15"/>
  <c r="AI47" i="15"/>
  <c r="AY47" i="15"/>
  <c r="BI33" i="15"/>
  <c r="BI42" i="15"/>
  <c r="BI35" i="15"/>
  <c r="BC13" i="15"/>
  <c r="BC45" i="15"/>
  <c r="BE26" i="15"/>
  <c r="BE34" i="15"/>
  <c r="BE42" i="15"/>
  <c r="BG7" i="15"/>
  <c r="BG23" i="15"/>
  <c r="BI36" i="15"/>
  <c r="BI44" i="15"/>
  <c r="BC6" i="15"/>
  <c r="BC14" i="15"/>
  <c r="BE11" i="15"/>
  <c r="BE19" i="15"/>
  <c r="BE27" i="15"/>
  <c r="BE35" i="15"/>
  <c r="BE43" i="15"/>
  <c r="BG8" i="15"/>
  <c r="BG16" i="15"/>
  <c r="BG24" i="15"/>
  <c r="BG40" i="15"/>
  <c r="BI13" i="15"/>
  <c r="BI29" i="15"/>
  <c r="BI45" i="15"/>
  <c r="BC42" i="15"/>
  <c r="BC43" i="15"/>
  <c r="BI34" i="15"/>
  <c r="BC44" i="15"/>
  <c r="BE33" i="15"/>
  <c r="BI43" i="15"/>
  <c r="BC7" i="15"/>
  <c r="BC23" i="15"/>
  <c r="BC39" i="15"/>
  <c r="BG9" i="15"/>
  <c r="BG17" i="15"/>
  <c r="BG25" i="15"/>
  <c r="BG33" i="15"/>
  <c r="BI6" i="15"/>
  <c r="BI14" i="15"/>
  <c r="AQ47" i="15"/>
  <c r="BE24" i="15"/>
  <c r="BG13" i="15"/>
  <c r="BJ10" i="15"/>
  <c r="BG6" i="15"/>
  <c r="AM47" i="15"/>
  <c r="BC16" i="15"/>
  <c r="BC24" i="15"/>
  <c r="BC40" i="15"/>
  <c r="BI23" i="15"/>
  <c r="AS46" i="15"/>
  <c r="AT46" i="15" s="1"/>
  <c r="BE25" i="15"/>
  <c r="BG14" i="15"/>
  <c r="BJ15" i="15"/>
  <c r="BF47" i="15"/>
  <c r="G32" i="15"/>
  <c r="AR31" i="15"/>
  <c r="BJ31" i="15"/>
  <c r="BE31" i="15" s="1"/>
  <c r="BJ22" i="15"/>
  <c r="BG22" i="15" s="1"/>
  <c r="BJ46" i="15"/>
  <c r="BG46" i="15" s="1"/>
  <c r="BB32" i="15"/>
  <c r="BJ38" i="15"/>
  <c r="BG38" i="15" s="1"/>
  <c r="BB47" i="15"/>
  <c r="L22" i="15"/>
  <c r="L32" i="15" s="1"/>
  <c r="BH47" i="15"/>
  <c r="I32" i="15"/>
  <c r="V32" i="15"/>
  <c r="AD32" i="15"/>
  <c r="V47" i="15"/>
  <c r="BH32" i="15"/>
  <c r="BD32" i="15"/>
  <c r="M10" i="15"/>
  <c r="J56" i="15" s="1"/>
  <c r="AD47" i="15"/>
  <c r="Z47" i="15"/>
  <c r="Z48" i="15" s="1"/>
  <c r="AH10" i="15"/>
  <c r="BF32" i="15"/>
  <c r="J10" i="15"/>
  <c r="AR22" i="15"/>
  <c r="Y31" i="15"/>
  <c r="AB47" i="15"/>
  <c r="AB48" i="15" s="1"/>
  <c r="AS38" i="15"/>
  <c r="AT38" i="15" s="1"/>
  <c r="AS22" i="15"/>
  <c r="AT22" i="15" s="1"/>
  <c r="AS10" i="15"/>
  <c r="AT10" i="15" s="1"/>
  <c r="AP38" i="15"/>
  <c r="AH46" i="15"/>
  <c r="AN31" i="15"/>
  <c r="AJ22" i="15"/>
  <c r="U22" i="15"/>
  <c r="W22" i="15"/>
  <c r="AH22" i="15"/>
  <c r="U31" i="15"/>
  <c r="AL22" i="15"/>
  <c r="W31" i="15"/>
  <c r="AC10" i="15"/>
  <c r="U10" i="15"/>
  <c r="W10" i="15"/>
  <c r="AN10" i="15"/>
  <c r="F10" i="15"/>
  <c r="AA10" i="15"/>
  <c r="AR10" i="15"/>
  <c r="O10" i="15"/>
  <c r="P10" i="15" s="1"/>
  <c r="K56" i="15" s="1"/>
  <c r="H10" i="15"/>
  <c r="AL10" i="15"/>
  <c r="AE10" i="15"/>
  <c r="AP10" i="15"/>
  <c r="AJ10" i="15"/>
  <c r="AS15" i="15"/>
  <c r="AS31" i="15"/>
  <c r="AT31" i="15" s="1"/>
  <c r="AR15" i="15"/>
  <c r="AE22" i="15"/>
  <c r="T47" i="15"/>
  <c r="O46" i="15"/>
  <c r="O38" i="15"/>
  <c r="P38" i="15" s="1"/>
  <c r="O22" i="15"/>
  <c r="P22" i="15" s="1"/>
  <c r="I47" i="15"/>
  <c r="G47" i="15"/>
  <c r="Y46" i="15"/>
  <c r="F46" i="15"/>
  <c r="AC38" i="15"/>
  <c r="AN38" i="15"/>
  <c r="AR38" i="15"/>
  <c r="U38" i="15"/>
  <c r="AE38" i="15"/>
  <c r="E47" i="15"/>
  <c r="W38" i="15"/>
  <c r="AH38" i="15"/>
  <c r="F38" i="15"/>
  <c r="AJ38" i="15"/>
  <c r="H38" i="15"/>
  <c r="Y38" i="15"/>
  <c r="AL38" i="15"/>
  <c r="J38" i="15"/>
  <c r="AA38" i="15"/>
  <c r="AL31" i="15"/>
  <c r="AC31" i="15"/>
  <c r="O31" i="15"/>
  <c r="AE31" i="15"/>
  <c r="J31" i="15"/>
  <c r="AH31" i="15"/>
  <c r="Y22" i="15"/>
  <c r="H22" i="15"/>
  <c r="AA22" i="15"/>
  <c r="AN22" i="15"/>
  <c r="J22" i="15"/>
  <c r="AC22" i="15"/>
  <c r="Y15" i="15"/>
  <c r="O15" i="15"/>
  <c r="P15" i="15" s="1"/>
  <c r="AC15" i="15"/>
  <c r="AE15" i="15"/>
  <c r="AH15" i="15"/>
  <c r="J15" i="15"/>
  <c r="U15" i="15"/>
  <c r="AL15" i="15"/>
  <c r="W15" i="15"/>
  <c r="AN15" i="15"/>
  <c r="H46" i="15"/>
  <c r="AA46" i="15"/>
  <c r="AJ46" i="15"/>
  <c r="X47" i="15"/>
  <c r="H15" i="15"/>
  <c r="AA15" i="15"/>
  <c r="AJ15" i="15"/>
  <c r="H31" i="15"/>
  <c r="AA31" i="15"/>
  <c r="AJ31" i="15"/>
  <c r="AP22" i="15"/>
  <c r="E32" i="15"/>
  <c r="J46" i="15"/>
  <c r="U46" i="15"/>
  <c r="AC46" i="15"/>
  <c r="AL46" i="15"/>
  <c r="F22" i="15"/>
  <c r="M22" i="15"/>
  <c r="W46" i="15"/>
  <c r="AE46" i="15"/>
  <c r="AN46" i="15"/>
  <c r="L38" i="15"/>
  <c r="L46" i="15"/>
  <c r="AP46" i="15"/>
  <c r="AP15" i="15"/>
  <c r="AP31" i="15"/>
  <c r="T32" i="15"/>
  <c r="F15" i="15"/>
  <c r="F31" i="15"/>
  <c r="AG48" i="15" l="1"/>
  <c r="H32" i="15"/>
  <c r="AV48" i="15"/>
  <c r="BF48" i="15"/>
  <c r="AO48" i="15"/>
  <c r="AY48" i="15"/>
  <c r="AI48" i="15"/>
  <c r="AQ48" i="15"/>
  <c r="BE38" i="15"/>
  <c r="AW48" i="15"/>
  <c r="BI22" i="15"/>
  <c r="AJ47" i="15"/>
  <c r="BC38" i="15"/>
  <c r="BI38" i="15"/>
  <c r="AD48" i="15"/>
  <c r="AM48" i="15"/>
  <c r="BC31" i="15"/>
  <c r="BE15" i="15"/>
  <c r="BG15" i="15"/>
  <c r="BI15" i="15"/>
  <c r="BE22" i="15"/>
  <c r="U32" i="15"/>
  <c r="BG10" i="15"/>
  <c r="BI10" i="15"/>
  <c r="BC10" i="15"/>
  <c r="BG31" i="15"/>
  <c r="BD48" i="15"/>
  <c r="BC22" i="15"/>
  <c r="BB48" i="15"/>
  <c r="BE46" i="15"/>
  <c r="BI31" i="15"/>
  <c r="BC46" i="15"/>
  <c r="AS47" i="15"/>
  <c r="BE10" i="15"/>
  <c r="BI46" i="15"/>
  <c r="AT15" i="15"/>
  <c r="AS32" i="15"/>
  <c r="AT32" i="15" s="1"/>
  <c r="BC15" i="15"/>
  <c r="BJ32" i="15"/>
  <c r="BG32" i="15" s="1"/>
  <c r="BH48" i="15"/>
  <c r="BJ47" i="15"/>
  <c r="J32" i="15"/>
  <c r="M32" i="15"/>
  <c r="J57" i="15" s="1"/>
  <c r="L47" i="15"/>
  <c r="O47" i="15"/>
  <c r="P47" i="15" s="1"/>
  <c r="K58" i="15" s="1"/>
  <c r="AR47" i="15"/>
  <c r="AA47" i="15"/>
  <c r="E48" i="15"/>
  <c r="AP47" i="15"/>
  <c r="F47" i="15"/>
  <c r="AE47" i="15"/>
  <c r="AC47" i="15"/>
  <c r="J47" i="15"/>
  <c r="P46" i="15"/>
  <c r="O32" i="15"/>
  <c r="P32" i="15" s="1"/>
  <c r="K57" i="15" s="1"/>
  <c r="AN47" i="15"/>
  <c r="W47" i="15"/>
  <c r="AL47" i="15"/>
  <c r="H47" i="15"/>
  <c r="U47" i="15"/>
  <c r="P31" i="15"/>
  <c r="AH32" i="15"/>
  <c r="AL32" i="15"/>
  <c r="AJ32" i="15"/>
  <c r="W32" i="15"/>
  <c r="AH47" i="15"/>
  <c r="X48" i="15"/>
  <c r="Y47" i="15"/>
  <c r="Y32" i="15"/>
  <c r="G48" i="15"/>
  <c r="T48" i="15"/>
  <c r="AR32" i="15"/>
  <c r="F32" i="15"/>
  <c r="AP32" i="15"/>
  <c r="AN32" i="15"/>
  <c r="I48" i="15"/>
  <c r="AC32" i="15"/>
  <c r="AA32" i="15"/>
  <c r="AE32" i="15"/>
  <c r="V48" i="15"/>
  <c r="AP48" i="15" l="1"/>
  <c r="AS48" i="15"/>
  <c r="AT48" i="15" s="1"/>
  <c r="BI32" i="15"/>
  <c r="BE32" i="15"/>
  <c r="BJ48" i="15"/>
  <c r="BG48" i="15" s="1"/>
  <c r="BE47" i="15"/>
  <c r="BC32" i="15"/>
  <c r="AT47" i="15"/>
  <c r="BG47" i="15"/>
  <c r="BI47" i="15"/>
  <c r="BC47" i="15"/>
  <c r="AE48" i="15"/>
  <c r="Y52" i="15" s="1"/>
  <c r="K32" i="15"/>
  <c r="K47" i="15"/>
  <c r="K10" i="15"/>
  <c r="AR48" i="15"/>
  <c r="W48" i="15"/>
  <c r="U52" i="15" s="1"/>
  <c r="AH48" i="15"/>
  <c r="AI52" i="15" s="1"/>
  <c r="AN48" i="15"/>
  <c r="AL52" i="15" s="1"/>
  <c r="AL48" i="15"/>
  <c r="AK52" i="15" s="1"/>
  <c r="F48" i="15"/>
  <c r="AC48" i="15"/>
  <c r="X52" i="15" s="1"/>
  <c r="J48" i="15"/>
  <c r="U48" i="15"/>
  <c r="T52" i="15" s="1"/>
  <c r="AJ48" i="15"/>
  <c r="AJ52" i="15" s="1"/>
  <c r="AA48" i="15"/>
  <c r="W52" i="15" s="1"/>
  <c r="K6" i="15"/>
  <c r="L48" i="15"/>
  <c r="M48" i="15" s="1"/>
  <c r="J59" i="15" s="1"/>
  <c r="M47" i="15"/>
  <c r="J58" i="15" s="1"/>
  <c r="H48" i="15"/>
  <c r="Y48" i="15"/>
  <c r="V52" i="15" s="1"/>
  <c r="O48" i="15"/>
  <c r="P48" i="15" s="1"/>
  <c r="K59" i="15" s="1"/>
  <c r="BI48" i="15" l="1"/>
  <c r="BE48" i="15"/>
  <c r="AM52" i="15"/>
  <c r="BC48" i="15"/>
</calcChain>
</file>

<file path=xl/sharedStrings.xml><?xml version="1.0" encoding="utf-8"?>
<sst xmlns="http://schemas.openxmlformats.org/spreadsheetml/2006/main" count="389" uniqueCount="227">
  <si>
    <t>LLS</t>
  </si>
  <si>
    <t>LLTS</t>
  </si>
  <si>
    <t>Fort-de-France</t>
  </si>
  <si>
    <t>Le Lamentin</t>
  </si>
  <si>
    <t>Saint-Joseph</t>
  </si>
  <si>
    <t>Schoelcher</t>
  </si>
  <si>
    <t>CACEM</t>
  </si>
  <si>
    <t>Gros-Morne</t>
  </si>
  <si>
    <t>Le Robert</t>
  </si>
  <si>
    <t>Sainte-Marie</t>
  </si>
  <si>
    <t>La Trinité</t>
  </si>
  <si>
    <t>Centre-Atlantique</t>
  </si>
  <si>
    <t>L'Ajoupa-Bouillon</t>
  </si>
  <si>
    <t>Basse-Pointe</t>
  </si>
  <si>
    <t>Grand'Riviere</t>
  </si>
  <si>
    <t>Le Lorrain</t>
  </si>
  <si>
    <t>Macouba</t>
  </si>
  <si>
    <t>Le Marigot</t>
  </si>
  <si>
    <t>Nord-Atlantique</t>
  </si>
  <si>
    <t>Bellefontaine</t>
  </si>
  <si>
    <t>Le Carbet</t>
  </si>
  <si>
    <t>Case-Pilote</t>
  </si>
  <si>
    <t>Fonds-Saint-Denis</t>
  </si>
  <si>
    <t>Le Morne-Rouge</t>
  </si>
  <si>
    <t>Le Morne-Vert</t>
  </si>
  <si>
    <t>Le Precheur</t>
  </si>
  <si>
    <t>Saint-Pierre</t>
  </si>
  <si>
    <t>Nord-Caraïbe</t>
  </si>
  <si>
    <t>Le Francois</t>
  </si>
  <si>
    <t>Le Marin</t>
  </si>
  <si>
    <t>Riviere-Pilote</t>
  </si>
  <si>
    <t>Sainte-Anne</t>
  </si>
  <si>
    <t>Le Vauclin</t>
  </si>
  <si>
    <t>Sud-Atlantique</t>
  </si>
  <si>
    <t>Les Anses-d'Arlet</t>
  </si>
  <si>
    <t>Le Diamant</t>
  </si>
  <si>
    <t>Ducos</t>
  </si>
  <si>
    <t>Riviere-Salee</t>
  </si>
  <si>
    <t>Sainte-Luce</t>
  </si>
  <si>
    <t>Saint-Esprit</t>
  </si>
  <si>
    <t>Les Trois-Ilets</t>
  </si>
  <si>
    <t>Sud-Caraïbe</t>
  </si>
  <si>
    <t>CAESM</t>
  </si>
  <si>
    <t>Martinique</t>
  </si>
  <si>
    <t>Total</t>
  </si>
  <si>
    <t>PLR/PSR</t>
  </si>
  <si>
    <t>Taux de mobilité</t>
  </si>
  <si>
    <t>Taux de vacance</t>
  </si>
  <si>
    <t>Loyer moyen selon la tranche d'année d'achèvement de la construction</t>
  </si>
  <si>
    <t>Loyer moyen en €/m2 de surface habitable</t>
  </si>
  <si>
    <t>avant 1980</t>
  </si>
  <si>
    <t>1980-1989</t>
  </si>
  <si>
    <t>1990-1999</t>
  </si>
  <si>
    <t>2000 et après</t>
  </si>
  <si>
    <t>97201</t>
  </si>
  <si>
    <t>L' Ajoupa-Bouillon</t>
  </si>
  <si>
    <t>97202</t>
  </si>
  <si>
    <t>97203</t>
  </si>
  <si>
    <t>97204</t>
  </si>
  <si>
    <t>97205</t>
  </si>
  <si>
    <t>97206</t>
  </si>
  <si>
    <t>97207</t>
  </si>
  <si>
    <t>97208</t>
  </si>
  <si>
    <t>97209</t>
  </si>
  <si>
    <t>97210</t>
  </si>
  <si>
    <t>Le François</t>
  </si>
  <si>
    <t>97211</t>
  </si>
  <si>
    <t>Grand'Rivière</t>
  </si>
  <si>
    <t>97212</t>
  </si>
  <si>
    <t>97213</t>
  </si>
  <si>
    <t>97214</t>
  </si>
  <si>
    <t>97215</t>
  </si>
  <si>
    <t>97216</t>
  </si>
  <si>
    <t>97217</t>
  </si>
  <si>
    <t>97218</t>
  </si>
  <si>
    <t>97219</t>
  </si>
  <si>
    <t>Le Prêcheur</t>
  </si>
  <si>
    <t>97220</t>
  </si>
  <si>
    <t>Rivière Pilote</t>
  </si>
  <si>
    <t>97221</t>
  </si>
  <si>
    <t>Rivière-Salée</t>
  </si>
  <si>
    <t>97222</t>
  </si>
  <si>
    <t>97223</t>
  </si>
  <si>
    <t>97224</t>
  </si>
  <si>
    <t>97225</t>
  </si>
  <si>
    <t>97226</t>
  </si>
  <si>
    <t>97227</t>
  </si>
  <si>
    <t>97228</t>
  </si>
  <si>
    <t>97229</t>
  </si>
  <si>
    <t>97230</t>
  </si>
  <si>
    <t>97231</t>
  </si>
  <si>
    <t>Les Trois-Îlets</t>
  </si>
  <si>
    <t>97232</t>
  </si>
  <si>
    <t>97233</t>
  </si>
  <si>
    <t>97234</t>
  </si>
  <si>
    <t>Logements sociaux par type et par EPCI</t>
  </si>
  <si>
    <t xml:space="preserve">Type de construction </t>
  </si>
  <si>
    <t>Nombre de logements collectifs</t>
  </si>
  <si>
    <t>Part (%)</t>
  </si>
  <si>
    <t>Individuel</t>
  </si>
  <si>
    <t>Part LS</t>
  </si>
  <si>
    <r>
      <t xml:space="preserve">RP 2011 </t>
    </r>
    <r>
      <rPr>
        <i/>
        <sz val="9"/>
        <rFont val="Arial"/>
        <family val="2"/>
      </rPr>
      <t>(Insee)</t>
    </r>
  </si>
  <si>
    <t>Nombre de pièces par logement</t>
  </si>
  <si>
    <t>Loué avec contrat de location</t>
  </si>
  <si>
    <t>Proposé à la location mais vacant</t>
  </si>
  <si>
    <t>Vide</t>
  </si>
  <si>
    <t>Logement pris en charge par une association</t>
  </si>
  <si>
    <t>Taux de vacance par type de logement</t>
  </si>
  <si>
    <t>Nombre de logements sociaux par type</t>
  </si>
  <si>
    <t>1 pièce</t>
  </si>
  <si>
    <t>2 pièces</t>
  </si>
  <si>
    <t>3 pièces</t>
  </si>
  <si>
    <t>4 pièces</t>
  </si>
  <si>
    <t>5 pièces</t>
  </si>
  <si>
    <t>6 pièces</t>
  </si>
  <si>
    <t>6 pièces +</t>
  </si>
  <si>
    <t xml:space="preserve">LLTS </t>
  </si>
  <si>
    <t xml:space="preserve">LLS </t>
  </si>
  <si>
    <t>PLUS</t>
  </si>
  <si>
    <t>PLS/PPLS/PLA CFF</t>
  </si>
  <si>
    <t>PLI</t>
  </si>
  <si>
    <t>Autre financement à partir de 1983 pour les DOM</t>
  </si>
  <si>
    <t>HLM/O</t>
  </si>
  <si>
    <t>Autre financement avant 1983 pour les DOM</t>
  </si>
  <si>
    <t>Autres</t>
  </si>
  <si>
    <t>Financement initial</t>
  </si>
  <si>
    <t>Mode d'occupation du logement</t>
  </si>
  <si>
    <t>Loué</t>
  </si>
  <si>
    <t>Vacant</t>
  </si>
  <si>
    <t>vide</t>
  </si>
  <si>
    <t>Lgt pris en charge par une association</t>
  </si>
  <si>
    <t>Sans objet</t>
  </si>
  <si>
    <t>Total Résultat</t>
  </si>
  <si>
    <t>Conventionnés</t>
  </si>
  <si>
    <t>Non conventionnés</t>
  </si>
  <si>
    <t>% de logements non conventionnés</t>
  </si>
  <si>
    <t>CAP NM</t>
  </si>
  <si>
    <t>Surface habitable globale</t>
  </si>
  <si>
    <t>Somme des loyers</t>
  </si>
  <si>
    <t>Avant 1980</t>
  </si>
  <si>
    <t>FortdeFrance</t>
  </si>
  <si>
    <t>SaintJoseph</t>
  </si>
  <si>
    <t>GrosMorne</t>
  </si>
  <si>
    <t>SainteMarie</t>
  </si>
  <si>
    <t>La Trinite</t>
  </si>
  <si>
    <t>L'AjoupaBouillon</t>
  </si>
  <si>
    <t>BassePointe</t>
  </si>
  <si>
    <t>CasePilote</t>
  </si>
  <si>
    <t>FondsSaintDenis</t>
  </si>
  <si>
    <t>Le MorneRouge</t>
  </si>
  <si>
    <t>Le MorneVert</t>
  </si>
  <si>
    <t>SaintPierre</t>
  </si>
  <si>
    <t>Cap Nord</t>
  </si>
  <si>
    <t>RivierePilote</t>
  </si>
  <si>
    <t>SainteAnne</t>
  </si>
  <si>
    <t>Les Ansesd'Arlet</t>
  </si>
  <si>
    <t>RiviereSalee</t>
  </si>
  <si>
    <t>SainteLuce</t>
  </si>
  <si>
    <t>SaintEsprit</t>
  </si>
  <si>
    <t>Les TroisIlets</t>
  </si>
  <si>
    <t>Nb de vac</t>
  </si>
  <si>
    <t>Taux de mobilité en %</t>
  </si>
  <si>
    <t>Code de la commune</t>
  </si>
  <si>
    <t>Nom de la commune</t>
  </si>
  <si>
    <t>Ajoupa Bouillon</t>
  </si>
  <si>
    <t>Anses d'Arlet</t>
  </si>
  <si>
    <t>Carbet</t>
  </si>
  <si>
    <t>Fonds St Denis</t>
  </si>
  <si>
    <t>Fort de France</t>
  </si>
  <si>
    <t>Grand Rivière</t>
  </si>
  <si>
    <t>Gros Morne</t>
  </si>
  <si>
    <t>Morne Rouge</t>
  </si>
  <si>
    <t>Rivière Salée</t>
  </si>
  <si>
    <t>Saint Esprit</t>
  </si>
  <si>
    <t>Saint Joseph</t>
  </si>
  <si>
    <t>Saint Pierre</t>
  </si>
  <si>
    <t>Sainte Anne</t>
  </si>
  <si>
    <t>Sainte Luce</t>
  </si>
  <si>
    <t>Sainte Marie</t>
  </si>
  <si>
    <t>Trinité</t>
  </si>
  <si>
    <t>Trois-Ilets</t>
  </si>
  <si>
    <t>Vauclin</t>
  </si>
  <si>
    <t>Morne Vert</t>
  </si>
  <si>
    <r>
      <t>Parc locatif social au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janvier 2014</t>
    </r>
  </si>
  <si>
    <t>Source : RPLS 2014</t>
  </si>
  <si>
    <r>
      <t>Taux de vacance au 1</t>
    </r>
    <r>
      <rPr>
        <vertAlign val="superscript"/>
        <sz val="9"/>
        <rFont val="Arial"/>
        <family val="2"/>
      </rPr>
      <t>er</t>
    </r>
    <r>
      <rPr>
        <sz val="9"/>
        <rFont val="Arial"/>
        <family val="2"/>
      </rPr>
      <t xml:space="preserve"> janvier 2014</t>
    </r>
  </si>
  <si>
    <t>Évolution du nombre de logements sociaux par EPCI</t>
  </si>
  <si>
    <t>Source : RPLS 2014</t>
  </si>
  <si>
    <t>Nombre de logements sociaux 2014</t>
  </si>
  <si>
    <t>CAP Nord Martinique</t>
  </si>
  <si>
    <t>Densité pour 1000 hbts</t>
  </si>
  <si>
    <t>Répartition du parc HLM selon l'époque de construction en 2014</t>
  </si>
  <si>
    <t>Nombre de logements conventionnés au 1er janvier 2014</t>
  </si>
  <si>
    <t>Taux de vacance, 2014, par type de logement</t>
  </si>
  <si>
    <t>Nombre de Logements</t>
  </si>
  <si>
    <t>2000-2009</t>
  </si>
  <si>
    <t>2010 et après</t>
  </si>
  <si>
    <t>Loyer moyen selon le type de financement</t>
  </si>
  <si>
    <t>Total surface habitable tous logements au 01/01/14</t>
  </si>
  <si>
    <t>TOTAL</t>
  </si>
  <si>
    <t>7 pièces</t>
  </si>
  <si>
    <t>Source : Geokit 3, RPLS 2011/2012/2013/2014</t>
  </si>
  <si>
    <t>Loyer moyen au 1er janvier 2014</t>
  </si>
  <si>
    <t>Nb emm en 2013</t>
  </si>
  <si>
    <t>Les Anses-d'Ar let</t>
  </si>
  <si>
    <t>Case- Pilote</t>
  </si>
  <si>
    <t>Fonds- Saint-Denis</t>
  </si>
  <si>
    <t>Fort-de- Fr ance</t>
  </si>
  <si>
    <t>Gr and'Rivièr e</t>
  </si>
  <si>
    <t>Gr os-Morne</t>
  </si>
  <si>
    <t>Le Lor r ain</t>
  </si>
  <si>
    <t>Le Mar igot</t>
  </si>
  <si>
    <t>Le Mar in</t>
  </si>
  <si>
    <t>Le Mor ne- Rouge</t>
  </si>
  <si>
    <t>Rivière- Salée</t>
  </si>
  <si>
    <t>Saint- Espr it</t>
  </si>
  <si>
    <t>Saint- Joseph</t>
  </si>
  <si>
    <t>Saint- Pierr e</t>
  </si>
  <si>
    <t>Sainte- Anne</t>
  </si>
  <si>
    <t>Sainte- Luce</t>
  </si>
  <si>
    <t>Sainte- Marie</t>
  </si>
  <si>
    <t>Les Tr ois-Îlets</t>
  </si>
  <si>
    <t>Le Mor ne- Ver t</t>
  </si>
  <si>
    <t>Mises en service 2013</t>
  </si>
  <si>
    <t>Mises en service en 2013</t>
  </si>
  <si>
    <t>Nb MES</t>
  </si>
  <si>
    <t>Part sur tot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</si>
</sst>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0.0%"/>
    <numFmt numFmtId="165" formatCode="0.0"/>
    <numFmt numFmtId="166" formatCode="#,##0.0"/>
    <numFmt numFmtId="167" formatCode="_-* #,##0\ _€_-;\-* #,##0\ _€_-;_-* &quot;-&quot;??\ _€_-;_-@_-"/>
    <numFmt numFmtId="168" formatCode="_-* #,##0.0\ [$€-40C]_-;\-* #,##0.0\ [$€-40C]_-;_-* &quot;-&quot;??\ [$€-40C]_-;_-@_-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Liberation Sans Narrow"/>
      <family val="2"/>
    </font>
    <font>
      <b/>
      <sz val="12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i/>
      <sz val="8"/>
      <name val="Liberation Sans Narrow"/>
      <family val="2"/>
    </font>
    <font>
      <b/>
      <i/>
      <sz val="9"/>
      <name val="Arial"/>
      <family val="2"/>
    </font>
    <font>
      <b/>
      <sz val="13"/>
      <name val="Liberation Sans Narrow"/>
      <family val="2"/>
    </font>
    <font>
      <i/>
      <sz val="8"/>
      <name val="Liberation Sans Narrow"/>
      <family val="2"/>
    </font>
    <font>
      <b/>
      <sz val="10"/>
      <name val="Liberation Sans Narrow"/>
      <family val="2"/>
    </font>
    <font>
      <b/>
      <sz val="10"/>
      <color rgb="FF000000"/>
      <name val="Liberation Sans Narrow"/>
      <family val="2"/>
    </font>
    <font>
      <b/>
      <sz val="12"/>
      <name val="Liberation Sans Narrow"/>
      <family val="2"/>
    </font>
    <font>
      <sz val="10"/>
      <color rgb="FF000000"/>
      <name val="Liberation Sans Narrow"/>
      <family val="2"/>
    </font>
    <font>
      <sz val="11"/>
      <name val="Liberation Sans Narrow"/>
      <family val="2"/>
    </font>
    <font>
      <i/>
      <sz val="11"/>
      <name val="Liberation Sans Narrow"/>
      <family val="2"/>
    </font>
    <font>
      <b/>
      <sz val="11"/>
      <name val="Liberation Sans Narrow"/>
      <family val="2"/>
    </font>
    <font>
      <sz val="11"/>
      <color rgb="FF000000"/>
      <name val="Liberation Sans Narrow"/>
      <family val="2"/>
    </font>
    <font>
      <sz val="11"/>
      <name val="Arial"/>
      <family val="2"/>
    </font>
    <font>
      <i/>
      <sz val="10"/>
      <name val="Liberation Sans Narrow"/>
      <family val="2"/>
    </font>
    <font>
      <sz val="10"/>
      <name val="Arial"/>
      <family val="2"/>
    </font>
    <font>
      <sz val="10"/>
      <color rgb="FFFF0000"/>
      <name val="Liberation Sans Narrow"/>
      <family val="2"/>
    </font>
    <font>
      <b/>
      <sz val="10"/>
      <color rgb="FFFF0000"/>
      <name val="Liberation Sans Narrow"/>
      <family val="2"/>
    </font>
  </fonts>
  <fills count="17">
    <fill>
      <patternFill patternType="none"/>
    </fill>
    <fill>
      <patternFill patternType="gray125"/>
    </fill>
    <fill>
      <patternFill patternType="solid">
        <fgColor indexed="51"/>
        <bgColor indexed="13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D320"/>
        <bgColor rgb="FFFFCC00"/>
      </patternFill>
    </fill>
    <fill>
      <patternFill patternType="solid">
        <fgColor rgb="FFE6E6FF"/>
        <bgColor rgb="FFCFE7F5"/>
      </patternFill>
    </fill>
    <fill>
      <patternFill patternType="solid">
        <fgColor rgb="FFFFFFCC"/>
        <bgColor rgb="FFFFFFFF"/>
      </patternFill>
    </fill>
    <fill>
      <patternFill patternType="solid">
        <fgColor rgb="FF99CCFF"/>
        <bgColor rgb="FF99CCCC"/>
      </patternFill>
    </fill>
    <fill>
      <patternFill patternType="solid">
        <fgColor rgb="FFCFE7F5"/>
        <bgColor rgb="FFE6E6FF"/>
      </patternFill>
    </fill>
    <fill>
      <patternFill patternType="solid">
        <fgColor rgb="FFCCCCFF"/>
        <bgColor rgb="FFCFE7F5"/>
      </patternFill>
    </fill>
    <fill>
      <patternFill patternType="solid">
        <fgColor rgb="FFCCFFFF"/>
        <bgColor indexed="64"/>
      </patternFill>
    </fill>
    <fill>
      <patternFill patternType="solid">
        <fgColor theme="7" tint="0.399975585192419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Protection="0">
      <alignment horizontal="left"/>
    </xf>
    <xf numFmtId="0" fontId="1" fillId="0" borderId="0"/>
    <xf numFmtId="0" fontId="5" fillId="0" borderId="0" applyBorder="0" applyAlignment="0" applyProtection="0"/>
    <xf numFmtId="43" fontId="28" fillId="0" borderId="0" applyFont="0" applyFill="0" applyBorder="0" applyAlignment="0" applyProtection="0"/>
  </cellStyleXfs>
  <cellXfs count="224">
    <xf numFmtId="0" fontId="0" fillId="0" borderId="0" xfId="0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3" fontId="2" fillId="0" borderId="16" xfId="0" applyNumberFormat="1" applyFont="1" applyBorder="1" applyAlignment="1">
      <alignment horizontal="center"/>
    </xf>
    <xf numFmtId="9" fontId="2" fillId="0" borderId="18" xfId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9" fontId="2" fillId="0" borderId="21" xfId="1" applyFont="1" applyBorder="1" applyAlignment="1">
      <alignment horizontal="center"/>
    </xf>
    <xf numFmtId="3" fontId="2" fillId="0" borderId="25" xfId="0" applyNumberFormat="1" applyFont="1" applyBorder="1" applyAlignment="1">
      <alignment horizontal="center"/>
    </xf>
    <xf numFmtId="3" fontId="2" fillId="0" borderId="32" xfId="0" applyNumberFormat="1" applyFont="1" applyBorder="1" applyAlignment="1">
      <alignment horizontal="center"/>
    </xf>
    <xf numFmtId="3" fontId="2" fillId="0" borderId="28" xfId="0" applyNumberFormat="1" applyFont="1" applyBorder="1" applyAlignment="1">
      <alignment horizontal="center"/>
    </xf>
    <xf numFmtId="3" fontId="2" fillId="0" borderId="34" xfId="0" applyNumberFormat="1" applyFont="1" applyBorder="1" applyAlignment="1">
      <alignment horizontal="center"/>
    </xf>
    <xf numFmtId="9" fontId="2" fillId="0" borderId="27" xfId="1" applyFont="1" applyBorder="1" applyAlignment="1">
      <alignment horizontal="center"/>
    </xf>
    <xf numFmtId="0" fontId="1" fillId="0" borderId="0" xfId="0" applyFont="1"/>
    <xf numFmtId="1" fontId="0" fillId="0" borderId="0" xfId="0" applyNumberFormat="1"/>
    <xf numFmtId="0" fontId="7" fillId="0" borderId="0" xfId="0" applyFont="1"/>
    <xf numFmtId="9" fontId="2" fillId="0" borderId="16" xfId="1" applyFont="1" applyBorder="1" applyAlignment="1">
      <alignment horizontal="center"/>
    </xf>
    <xf numFmtId="9" fontId="2" fillId="0" borderId="19" xfId="1" applyFont="1" applyBorder="1" applyAlignment="1">
      <alignment horizontal="center"/>
    </xf>
    <xf numFmtId="9" fontId="2" fillId="0" borderId="28" xfId="1" applyFont="1" applyBorder="1" applyAlignment="1">
      <alignment horizontal="center"/>
    </xf>
    <xf numFmtId="0" fontId="8" fillId="2" borderId="0" xfId="0" applyFont="1" applyFill="1" applyBorder="1" applyAlignment="1">
      <alignment vertical="center"/>
    </xf>
    <xf numFmtId="9" fontId="1" fillId="0" borderId="0" xfId="1" applyFont="1"/>
    <xf numFmtId="0" fontId="9" fillId="0" borderId="0" xfId="0" applyFont="1"/>
    <xf numFmtId="3" fontId="1" fillId="3" borderId="35" xfId="3" applyNumberFormat="1" applyFont="1" applyFill="1" applyBorder="1" applyAlignment="1" applyProtection="1">
      <alignment horizontal="center" vertical="center" wrapText="1"/>
    </xf>
    <xf numFmtId="9" fontId="1" fillId="3" borderId="35" xfId="1" applyFont="1" applyFill="1" applyBorder="1" applyAlignment="1" applyProtection="1">
      <alignment horizontal="center" vertical="center" wrapText="1"/>
    </xf>
    <xf numFmtId="3" fontId="1" fillId="3" borderId="35" xfId="4" applyNumberFormat="1" applyFont="1" applyFill="1" applyBorder="1" applyAlignment="1" applyProtection="1">
      <alignment horizontal="center" vertical="center"/>
    </xf>
    <xf numFmtId="1" fontId="1" fillId="0" borderId="0" xfId="0" applyNumberFormat="1" applyFont="1" applyAlignment="1">
      <alignment horizontal="center"/>
    </xf>
    <xf numFmtId="0" fontId="1" fillId="0" borderId="1" xfId="0" applyFont="1" applyBorder="1"/>
    <xf numFmtId="3" fontId="1" fillId="0" borderId="8" xfId="0" applyNumberFormat="1" applyFont="1" applyBorder="1" applyAlignment="1">
      <alignment horizontal="center"/>
    </xf>
    <xf numFmtId="9" fontId="1" fillId="0" borderId="8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/>
    <xf numFmtId="3" fontId="1" fillId="0" borderId="11" xfId="0" applyNumberFormat="1" applyFont="1" applyBorder="1" applyAlignment="1">
      <alignment horizontal="center"/>
    </xf>
    <xf numFmtId="9" fontId="1" fillId="0" borderId="11" xfId="1" applyFont="1" applyBorder="1" applyAlignment="1">
      <alignment horizontal="center"/>
    </xf>
    <xf numFmtId="0" fontId="1" fillId="0" borderId="3" xfId="0" applyFont="1" applyBorder="1"/>
    <xf numFmtId="3" fontId="1" fillId="0" borderId="13" xfId="0" applyNumberFormat="1" applyFont="1" applyBorder="1" applyAlignment="1">
      <alignment horizontal="center"/>
    </xf>
    <xf numFmtId="9" fontId="1" fillId="0" borderId="13" xfId="1" applyFont="1" applyBorder="1" applyAlignment="1">
      <alignment horizontal="center"/>
    </xf>
    <xf numFmtId="0" fontId="1" fillId="0" borderId="6" xfId="0" applyFont="1" applyBorder="1"/>
    <xf numFmtId="3" fontId="1" fillId="0" borderId="22" xfId="0" applyNumberFormat="1" applyFont="1" applyBorder="1" applyAlignment="1">
      <alignment horizontal="center"/>
    </xf>
    <xf numFmtId="9" fontId="1" fillId="0" borderId="22" xfId="1" applyFont="1" applyBorder="1" applyAlignment="1">
      <alignment horizontal="center"/>
    </xf>
    <xf numFmtId="0" fontId="14" fillId="0" borderId="0" xfId="0" applyFont="1"/>
    <xf numFmtId="164" fontId="1" fillId="0" borderId="0" xfId="1" applyNumberFormat="1" applyFont="1"/>
    <xf numFmtId="164" fontId="1" fillId="0" borderId="0" xfId="0" applyNumberFormat="1" applyFont="1"/>
    <xf numFmtId="164" fontId="1" fillId="3" borderId="35" xfId="1" applyNumberFormat="1" applyFont="1" applyFill="1" applyBorder="1" applyAlignment="1" applyProtection="1">
      <alignment horizontal="center" vertical="center" wrapText="1"/>
    </xf>
    <xf numFmtId="164" fontId="1" fillId="0" borderId="8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1" fillId="0" borderId="13" xfId="1" applyNumberFormat="1" applyFont="1" applyBorder="1" applyAlignment="1">
      <alignment horizontal="center"/>
    </xf>
    <xf numFmtId="164" fontId="2" fillId="0" borderId="16" xfId="1" applyNumberFormat="1" applyFont="1" applyBorder="1" applyAlignment="1">
      <alignment horizontal="center"/>
    </xf>
    <xf numFmtId="164" fontId="2" fillId="0" borderId="19" xfId="1" applyNumberFormat="1" applyFont="1" applyBorder="1" applyAlignment="1">
      <alignment horizontal="center"/>
    </xf>
    <xf numFmtId="164" fontId="1" fillId="0" borderId="22" xfId="1" applyNumberFormat="1" applyFont="1" applyBorder="1" applyAlignment="1">
      <alignment horizontal="center"/>
    </xf>
    <xf numFmtId="3" fontId="1" fillId="0" borderId="29" xfId="0" applyNumberFormat="1" applyFont="1" applyBorder="1" applyAlignment="1">
      <alignment horizontal="center"/>
    </xf>
    <xf numFmtId="3" fontId="1" fillId="0" borderId="30" xfId="0" applyNumberFormat="1" applyFont="1" applyBorder="1" applyAlignment="1">
      <alignment horizontal="center"/>
    </xf>
    <xf numFmtId="3" fontId="1" fillId="0" borderId="31" xfId="0" applyNumberFormat="1" applyFont="1" applyBorder="1" applyAlignment="1">
      <alignment horizontal="center"/>
    </xf>
    <xf numFmtId="3" fontId="1" fillId="0" borderId="33" xfId="0" applyNumberFormat="1" applyFont="1" applyBorder="1" applyAlignment="1">
      <alignment horizontal="center"/>
    </xf>
    <xf numFmtId="9" fontId="1" fillId="0" borderId="12" xfId="1" applyFont="1" applyBorder="1" applyAlignment="1">
      <alignment horizontal="center"/>
    </xf>
    <xf numFmtId="9" fontId="1" fillId="0" borderId="15" xfId="1" applyFont="1" applyBorder="1" applyAlignment="1">
      <alignment horizontal="center"/>
    </xf>
    <xf numFmtId="9" fontId="1" fillId="0" borderId="10" xfId="1" applyFont="1" applyBorder="1" applyAlignment="1">
      <alignment horizontal="center"/>
    </xf>
    <xf numFmtId="9" fontId="1" fillId="0" borderId="24" xfId="1" applyFont="1" applyBorder="1" applyAlignment="1">
      <alignment horizontal="center"/>
    </xf>
    <xf numFmtId="0" fontId="2" fillId="0" borderId="32" xfId="0" applyFont="1" applyFill="1" applyBorder="1" applyAlignment="1">
      <alignment horizontal="centerContinuous"/>
    </xf>
    <xf numFmtId="0" fontId="2" fillId="0" borderId="20" xfId="0" applyFont="1" applyFill="1" applyBorder="1" applyAlignment="1">
      <alignment horizontal="centerContinuous"/>
    </xf>
    <xf numFmtId="0" fontId="1" fillId="0" borderId="20" xfId="0" applyFont="1" applyFill="1" applyBorder="1" applyAlignment="1">
      <alignment horizontal="centerContinuous"/>
    </xf>
    <xf numFmtId="0" fontId="2" fillId="0" borderId="21" xfId="0" applyFont="1" applyFill="1" applyBorder="1" applyAlignment="1">
      <alignment horizontal="centerContinuous"/>
    </xf>
    <xf numFmtId="3" fontId="1" fillId="3" borderId="36" xfId="3" applyNumberFormat="1" applyFont="1" applyFill="1" applyBorder="1" applyAlignment="1" applyProtection="1">
      <alignment horizontal="centerContinuous" vertical="center" wrapText="1"/>
    </xf>
    <xf numFmtId="3" fontId="1" fillId="3" borderId="37" xfId="3" applyNumberFormat="1" applyFont="1" applyFill="1" applyBorder="1" applyAlignment="1" applyProtection="1">
      <alignment horizontal="centerContinuous" vertical="center" wrapText="1"/>
    </xf>
    <xf numFmtId="9" fontId="1" fillId="0" borderId="0" xfId="0" applyNumberFormat="1" applyFont="1"/>
    <xf numFmtId="9" fontId="1" fillId="0" borderId="0" xfId="1" applyFont="1" applyBorder="1" applyAlignment="1">
      <alignment horizontal="center"/>
    </xf>
    <xf numFmtId="9" fontId="2" fillId="0" borderId="17" xfId="1" applyFont="1" applyBorder="1" applyAlignment="1">
      <alignment horizontal="center"/>
    </xf>
    <xf numFmtId="9" fontId="2" fillId="0" borderId="20" xfId="1" applyFont="1" applyBorder="1" applyAlignment="1">
      <alignment horizontal="center"/>
    </xf>
    <xf numFmtId="9" fontId="2" fillId="0" borderId="26" xfId="1" applyFont="1" applyBorder="1" applyAlignment="1">
      <alignment horizontal="center"/>
    </xf>
    <xf numFmtId="0" fontId="10" fillId="0" borderId="0" xfId="0" applyFont="1"/>
    <xf numFmtId="3" fontId="15" fillId="0" borderId="25" xfId="0" applyNumberFormat="1" applyFont="1" applyBorder="1" applyAlignment="1">
      <alignment horizontal="center"/>
    </xf>
    <xf numFmtId="3" fontId="15" fillId="0" borderId="32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9" fontId="1" fillId="0" borderId="9" xfId="1" applyFont="1" applyBorder="1" applyAlignment="1">
      <alignment horizontal="center"/>
    </xf>
    <xf numFmtId="9" fontId="1" fillId="0" borderId="14" xfId="1" applyFont="1" applyBorder="1" applyAlignment="1">
      <alignment horizontal="center"/>
    </xf>
    <xf numFmtId="9" fontId="1" fillId="0" borderId="23" xfId="1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3" fontId="15" fillId="0" borderId="16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3" fontId="15" fillId="0" borderId="38" xfId="0" applyNumberFormat="1" applyFont="1" applyBorder="1" applyAlignment="1">
      <alignment horizontal="center"/>
    </xf>
    <xf numFmtId="3" fontId="15" fillId="0" borderId="39" xfId="0" applyNumberFormat="1" applyFont="1" applyBorder="1" applyAlignment="1">
      <alignment horizontal="center"/>
    </xf>
    <xf numFmtId="3" fontId="15" fillId="0" borderId="40" xfId="0" applyNumberFormat="1" applyFont="1" applyBorder="1" applyAlignment="1">
      <alignment horizontal="center"/>
    </xf>
    <xf numFmtId="3" fontId="1" fillId="3" borderId="41" xfId="3" applyNumberFormat="1" applyFont="1" applyFill="1" applyBorder="1" applyAlignment="1" applyProtection="1">
      <alignment horizontal="centerContinuous" vertical="center" wrapText="1"/>
    </xf>
    <xf numFmtId="3" fontId="10" fillId="3" borderId="32" xfId="3" applyNumberFormat="1" applyFont="1" applyFill="1" applyBorder="1" applyAlignment="1" applyProtection="1">
      <alignment horizontal="centerContinuous" vertical="center" wrapText="1"/>
    </xf>
    <xf numFmtId="3" fontId="10" fillId="3" borderId="42" xfId="3" applyNumberFormat="1" applyFont="1" applyFill="1" applyBorder="1" applyAlignment="1" applyProtection="1">
      <alignment horizontal="centerContinuous" vertical="center" wrapText="1"/>
    </xf>
    <xf numFmtId="3" fontId="10" fillId="3" borderId="43" xfId="3" applyNumberFormat="1" applyFont="1" applyFill="1" applyBorder="1" applyAlignment="1" applyProtection="1">
      <alignment horizontal="centerContinuous" vertical="center" wrapText="1"/>
    </xf>
    <xf numFmtId="0" fontId="3" fillId="0" borderId="32" xfId="0" applyFont="1" applyFill="1" applyBorder="1" applyAlignment="1">
      <alignment horizontal="centerContinuous"/>
    </xf>
    <xf numFmtId="9" fontId="1" fillId="4" borderId="13" xfId="1" applyFont="1" applyFill="1" applyBorder="1" applyAlignment="1">
      <alignment horizontal="center"/>
    </xf>
    <xf numFmtId="9" fontId="1" fillId="4" borderId="11" xfId="1" applyFont="1" applyFill="1" applyBorder="1" applyAlignment="1">
      <alignment horizontal="center"/>
    </xf>
    <xf numFmtId="9" fontId="1" fillId="5" borderId="35" xfId="1" applyFont="1" applyFill="1" applyBorder="1" applyAlignment="1" applyProtection="1">
      <alignment horizontal="center" vertical="center" wrapText="1"/>
    </xf>
    <xf numFmtId="3" fontId="1" fillId="5" borderId="35" xfId="4" applyNumberFormat="1" applyFont="1" applyFill="1" applyBorder="1" applyAlignment="1" applyProtection="1">
      <alignment horizontal="center" vertical="center" wrapText="1"/>
    </xf>
    <xf numFmtId="9" fontId="1" fillId="4" borderId="8" xfId="1" applyFont="1" applyFill="1" applyBorder="1" applyAlignment="1">
      <alignment horizontal="center"/>
    </xf>
    <xf numFmtId="3" fontId="1" fillId="4" borderId="8" xfId="0" applyNumberFormat="1" applyFont="1" applyFill="1" applyBorder="1" applyAlignment="1">
      <alignment horizontal="center"/>
    </xf>
    <xf numFmtId="3" fontId="1" fillId="4" borderId="11" xfId="0" applyNumberFormat="1" applyFont="1" applyFill="1" applyBorder="1" applyAlignment="1">
      <alignment horizontal="center"/>
    </xf>
    <xf numFmtId="3" fontId="1" fillId="4" borderId="13" xfId="0" applyNumberFormat="1" applyFont="1" applyFill="1" applyBorder="1" applyAlignment="1">
      <alignment horizontal="center"/>
    </xf>
    <xf numFmtId="9" fontId="2" fillId="4" borderId="16" xfId="1" applyFont="1" applyFill="1" applyBorder="1" applyAlignment="1">
      <alignment horizontal="center"/>
    </xf>
    <xf numFmtId="3" fontId="2" fillId="4" borderId="16" xfId="0" applyNumberFormat="1" applyFont="1" applyFill="1" applyBorder="1" applyAlignment="1">
      <alignment horizontal="center"/>
    </xf>
    <xf numFmtId="9" fontId="2" fillId="4" borderId="19" xfId="1" applyFont="1" applyFill="1" applyBorder="1" applyAlignment="1">
      <alignment horizontal="center"/>
    </xf>
    <xf numFmtId="3" fontId="2" fillId="4" borderId="19" xfId="0" applyNumberFormat="1" applyFont="1" applyFill="1" applyBorder="1" applyAlignment="1">
      <alignment horizontal="center"/>
    </xf>
    <xf numFmtId="9" fontId="1" fillId="4" borderId="22" xfId="1" applyFont="1" applyFill="1" applyBorder="1" applyAlignment="1">
      <alignment horizontal="center"/>
    </xf>
    <xf numFmtId="3" fontId="1" fillId="4" borderId="22" xfId="0" applyNumberFormat="1" applyFont="1" applyFill="1" applyBorder="1" applyAlignment="1">
      <alignment horizontal="center"/>
    </xf>
    <xf numFmtId="9" fontId="2" fillId="4" borderId="28" xfId="1" applyFont="1" applyFill="1" applyBorder="1" applyAlignment="1">
      <alignment horizontal="center"/>
    </xf>
    <xf numFmtId="3" fontId="2" fillId="4" borderId="28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8" fillId="6" borderId="44" xfId="0" applyFont="1" applyFill="1" applyBorder="1" applyAlignment="1">
      <alignment horizontal="center" vertical="center" wrapText="1"/>
    </xf>
    <xf numFmtId="0" fontId="19" fillId="6" borderId="44" xfId="0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21" fillId="8" borderId="44" xfId="0" applyFont="1" applyFill="1" applyBorder="1" applyAlignment="1">
      <alignment horizontal="center" vertical="center" wrapText="1"/>
    </xf>
    <xf numFmtId="164" fontId="1" fillId="0" borderId="11" xfId="1" applyNumberFormat="1" applyFont="1" applyFill="1" applyBorder="1" applyAlignment="1">
      <alignment horizontal="center"/>
    </xf>
    <xf numFmtId="10" fontId="2" fillId="0" borderId="28" xfId="1" applyNumberFormat="1" applyFont="1" applyBorder="1" applyAlignment="1">
      <alignment horizontal="center"/>
    </xf>
    <xf numFmtId="2" fontId="1" fillId="0" borderId="0" xfId="1" applyNumberFormat="1" applyFont="1"/>
    <xf numFmtId="1" fontId="1" fillId="0" borderId="0" xfId="1" applyNumberFormat="1" applyFont="1"/>
    <xf numFmtId="0" fontId="22" fillId="9" borderId="0" xfId="0" applyFont="1" applyFill="1" applyAlignment="1">
      <alignment vertical="center"/>
    </xf>
    <xf numFmtId="0" fontId="23" fillId="0" borderId="0" xfId="0" applyFont="1"/>
    <xf numFmtId="0" fontId="22" fillId="0" borderId="0" xfId="0" applyFont="1"/>
    <xf numFmtId="0" fontId="22" fillId="10" borderId="46" xfId="0" applyFont="1" applyFill="1" applyBorder="1"/>
    <xf numFmtId="3" fontId="25" fillId="0" borderId="46" xfId="0" applyNumberFormat="1" applyFont="1" applyBorder="1" applyAlignment="1">
      <alignment horizontal="center"/>
    </xf>
    <xf numFmtId="0" fontId="24" fillId="11" borderId="46" xfId="0" applyFont="1" applyFill="1" applyBorder="1" applyAlignment="1">
      <alignment horizontal="center"/>
    </xf>
    <xf numFmtId="0" fontId="22" fillId="12" borderId="0" xfId="0" applyFont="1" applyFill="1" applyBorder="1"/>
    <xf numFmtId="3" fontId="24" fillId="11" borderId="46" xfId="0" applyNumberFormat="1" applyFont="1" applyFill="1" applyBorder="1" applyAlignment="1">
      <alignment horizontal="center"/>
    </xf>
    <xf numFmtId="0" fontId="26" fillId="0" borderId="0" xfId="0" applyFont="1"/>
    <xf numFmtId="166" fontId="22" fillId="0" borderId="46" xfId="0" applyNumberFormat="1" applyFont="1" applyBorder="1" applyAlignment="1">
      <alignment horizontal="center"/>
    </xf>
    <xf numFmtId="165" fontId="24" fillId="11" borderId="46" xfId="0" applyNumberFormat="1" applyFont="1" applyFill="1" applyBorder="1" applyAlignment="1">
      <alignment horizontal="center"/>
    </xf>
    <xf numFmtId="0" fontId="22" fillId="13" borderId="46" xfId="0" applyFont="1" applyFill="1" applyBorder="1"/>
    <xf numFmtId="10" fontId="22" fillId="12" borderId="0" xfId="0" applyNumberFormat="1" applyFont="1" applyFill="1" applyBorder="1"/>
    <xf numFmtId="0" fontId="24" fillId="11" borderId="47" xfId="0" applyFont="1" applyFill="1" applyBorder="1" applyAlignment="1">
      <alignment vertical="center"/>
    </xf>
    <xf numFmtId="0" fontId="24" fillId="11" borderId="48" xfId="0" applyFont="1" applyFill="1" applyBorder="1" applyAlignment="1">
      <alignment vertical="center"/>
    </xf>
    <xf numFmtId="0" fontId="12" fillId="0" borderId="0" xfId="0" applyFont="1"/>
    <xf numFmtId="3" fontId="1" fillId="3" borderId="32" xfId="3" applyNumberFormat="1" applyFont="1" applyFill="1" applyBorder="1" applyAlignment="1" applyProtection="1">
      <alignment horizontal="centerContinuous" vertical="center" wrapText="1"/>
    </xf>
    <xf numFmtId="3" fontId="1" fillId="3" borderId="49" xfId="3" applyNumberFormat="1" applyFont="1" applyFill="1" applyBorder="1" applyAlignment="1" applyProtection="1">
      <alignment horizontal="centerContinuous" vertical="center" wrapText="1"/>
    </xf>
    <xf numFmtId="3" fontId="1" fillId="3" borderId="42" xfId="3" applyNumberFormat="1" applyFont="1" applyFill="1" applyBorder="1" applyAlignment="1" applyProtection="1">
      <alignment horizontal="centerContinuous" vertical="center" wrapText="1"/>
    </xf>
    <xf numFmtId="3" fontId="1" fillId="3" borderId="43" xfId="3" applyNumberFormat="1" applyFont="1" applyFill="1" applyBorder="1" applyAlignment="1" applyProtection="1">
      <alignment horizontal="centerContinuous" vertical="center" wrapText="1"/>
    </xf>
    <xf numFmtId="0" fontId="2" fillId="0" borderId="32" xfId="0" applyFont="1" applyFill="1" applyBorder="1" applyAlignment="1">
      <alignment horizontal="left" vertical="center"/>
    </xf>
    <xf numFmtId="0" fontId="1" fillId="0" borderId="0" xfId="8"/>
    <xf numFmtId="0" fontId="7" fillId="0" borderId="0" xfId="8" applyFont="1"/>
    <xf numFmtId="10" fontId="18" fillId="10" borderId="46" xfId="8" applyNumberFormat="1" applyFont="1" applyFill="1" applyBorder="1" applyAlignment="1">
      <alignment horizontal="center" vertical="center"/>
    </xf>
    <xf numFmtId="0" fontId="18" fillId="10" borderId="46" xfId="8" applyFont="1" applyFill="1" applyBorder="1" applyAlignment="1">
      <alignment horizontal="center" vertical="center" wrapText="1"/>
    </xf>
    <xf numFmtId="3" fontId="18" fillId="0" borderId="46" xfId="9" applyNumberFormat="1" applyFont="1" applyBorder="1" applyAlignment="1">
      <alignment horizontal="center"/>
    </xf>
    <xf numFmtId="0" fontId="18" fillId="11" borderId="46" xfId="9" applyFont="1" applyFill="1" applyBorder="1" applyAlignment="1" applyProtection="1">
      <alignment horizontal="center"/>
    </xf>
    <xf numFmtId="0" fontId="7" fillId="0" borderId="46" xfId="9" applyFont="1" applyBorder="1" applyAlignment="1">
      <alignment horizontal="center"/>
    </xf>
    <xf numFmtId="0" fontId="7" fillId="11" borderId="46" xfId="9" applyFont="1" applyFill="1" applyBorder="1" applyAlignment="1" applyProtection="1">
      <alignment horizontal="left"/>
    </xf>
    <xf numFmtId="0" fontId="18" fillId="11" borderId="46" xfId="9" applyFont="1" applyFill="1" applyBorder="1" applyAlignment="1">
      <alignment horizontal="center" vertical="center" wrapText="1"/>
    </xf>
    <xf numFmtId="0" fontId="7" fillId="0" borderId="0" xfId="8" applyFont="1" applyBorder="1"/>
    <xf numFmtId="0" fontId="17" fillId="0" borderId="0" xfId="8" applyFont="1"/>
    <xf numFmtId="3" fontId="7" fillId="10" borderId="46" xfId="0" applyNumberFormat="1" applyFont="1" applyFill="1" applyBorder="1" applyAlignment="1">
      <alignment horizontal="center"/>
    </xf>
    <xf numFmtId="0" fontId="7" fillId="0" borderId="46" xfId="0" applyFont="1" applyBorder="1"/>
    <xf numFmtId="0" fontId="18" fillId="10" borderId="46" xfId="0" applyFont="1" applyFill="1" applyBorder="1" applyAlignment="1">
      <alignment horizontal="center"/>
    </xf>
    <xf numFmtId="3" fontId="18" fillId="10" borderId="46" xfId="0" applyNumberFormat="1" applyFont="1" applyFill="1" applyBorder="1" applyAlignment="1">
      <alignment horizontal="center"/>
    </xf>
    <xf numFmtId="10" fontId="18" fillId="10" borderId="46" xfId="0" applyNumberFormat="1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8" fillId="14" borderId="46" xfId="0" applyFont="1" applyFill="1" applyBorder="1" applyAlignment="1">
      <alignment horizontal="center" vertical="center" wrapText="1"/>
    </xf>
    <xf numFmtId="0" fontId="19" fillId="14" borderId="46" xfId="0" applyFont="1" applyFill="1" applyBorder="1" applyAlignment="1">
      <alignment horizontal="center" vertical="center" wrapText="1"/>
    </xf>
    <xf numFmtId="0" fontId="7" fillId="14" borderId="46" xfId="0" applyFont="1" applyFill="1" applyBorder="1" applyAlignment="1">
      <alignment horizontal="center"/>
    </xf>
    <xf numFmtId="3" fontId="7" fillId="0" borderId="46" xfId="0" applyNumberFormat="1" applyFont="1" applyBorder="1" applyAlignment="1">
      <alignment horizontal="center"/>
    </xf>
    <xf numFmtId="10" fontId="7" fillId="0" borderId="0" xfId="0" applyNumberFormat="1" applyFont="1"/>
    <xf numFmtId="0" fontId="18" fillId="14" borderId="46" xfId="0" applyFont="1" applyFill="1" applyBorder="1" applyAlignment="1">
      <alignment horizontal="center"/>
    </xf>
    <xf numFmtId="3" fontId="7" fillId="14" borderId="46" xfId="0" applyNumberFormat="1" applyFont="1" applyFill="1" applyBorder="1" applyAlignment="1">
      <alignment horizontal="center"/>
    </xf>
    <xf numFmtId="0" fontId="27" fillId="0" borderId="0" xfId="0" applyFont="1"/>
    <xf numFmtId="0" fontId="7" fillId="10" borderId="46" xfId="0" applyFont="1" applyFill="1" applyBorder="1" applyAlignment="1">
      <alignment horizontal="center" vertical="center" wrapText="1"/>
    </xf>
    <xf numFmtId="0" fontId="21" fillId="10" borderId="46" xfId="0" applyFont="1" applyFill="1" applyBorder="1" applyAlignment="1">
      <alignment horizontal="center" vertical="center" wrapText="1"/>
    </xf>
    <xf numFmtId="3" fontId="7" fillId="0" borderId="46" xfId="9" applyNumberFormat="1" applyFont="1" applyBorder="1" applyAlignment="1">
      <alignment horizontal="center"/>
    </xf>
    <xf numFmtId="4" fontId="18" fillId="0" borderId="46" xfId="0" applyNumberFormat="1" applyFont="1" applyBorder="1" applyAlignment="1">
      <alignment horizontal="center"/>
    </xf>
    <xf numFmtId="0" fontId="7" fillId="10" borderId="46" xfId="0" applyFont="1" applyFill="1" applyBorder="1" applyAlignment="1">
      <alignment horizontal="center" vertical="center"/>
    </xf>
    <xf numFmtId="0" fontId="7" fillId="10" borderId="46" xfId="0" applyFont="1" applyFill="1" applyBorder="1" applyAlignment="1">
      <alignment horizontal="center"/>
    </xf>
    <xf numFmtId="3" fontId="7" fillId="10" borderId="46" xfId="9" applyNumberFormat="1" applyFont="1" applyFill="1" applyBorder="1" applyAlignment="1">
      <alignment horizontal="center"/>
    </xf>
    <xf numFmtId="4" fontId="18" fillId="10" borderId="46" xfId="0" applyNumberFormat="1" applyFont="1" applyFill="1" applyBorder="1" applyAlignment="1">
      <alignment horizontal="center"/>
    </xf>
    <xf numFmtId="0" fontId="20" fillId="9" borderId="0" xfId="0" applyFont="1" applyFill="1" applyAlignment="1"/>
    <xf numFmtId="164" fontId="18" fillId="10" borderId="46" xfId="0" applyNumberFormat="1" applyFont="1" applyFill="1" applyBorder="1" applyAlignment="1">
      <alignment horizontal="center"/>
    </xf>
    <xf numFmtId="0" fontId="20" fillId="7" borderId="0" xfId="0" applyFont="1" applyFill="1" applyAlignment="1">
      <alignment vertical="center" wrapText="1"/>
    </xf>
    <xf numFmtId="165" fontId="21" fillId="8" borderId="44" xfId="0" applyNumberFormat="1" applyFont="1" applyFill="1" applyBorder="1" applyAlignment="1">
      <alignment horizontal="center" vertical="center" wrapText="1"/>
    </xf>
    <xf numFmtId="2" fontId="21" fillId="8" borderId="44" xfId="0" applyNumberFormat="1" applyFont="1" applyFill="1" applyBorder="1" applyAlignment="1">
      <alignment horizontal="center" vertical="center" wrapText="1"/>
    </xf>
    <xf numFmtId="0" fontId="20" fillId="7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164" fontId="1" fillId="0" borderId="0" xfId="1" applyNumberFormat="1" applyFont="1" applyFill="1" applyBorder="1" applyAlignment="1">
      <alignment horizontal="center"/>
    </xf>
    <xf numFmtId="164" fontId="1" fillId="0" borderId="0" xfId="1" applyNumberFormat="1" applyFont="1" applyFill="1"/>
    <xf numFmtId="164" fontId="1" fillId="0" borderId="0" xfId="0" applyNumberFormat="1" applyFont="1" applyFill="1"/>
    <xf numFmtId="164" fontId="1" fillId="0" borderId="0" xfId="1" applyNumberFormat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>
      <alignment horizontal="center"/>
    </xf>
    <xf numFmtId="10" fontId="2" fillId="0" borderId="0" xfId="1" applyNumberFormat="1" applyFont="1" applyFill="1" applyBorder="1" applyAlignment="1">
      <alignment horizontal="center"/>
    </xf>
    <xf numFmtId="1" fontId="1" fillId="0" borderId="0" xfId="1" applyNumberFormat="1" applyFont="1" applyFill="1"/>
    <xf numFmtId="2" fontId="1" fillId="0" borderId="0" xfId="1" applyNumberFormat="1" applyFont="1" applyFill="1"/>
    <xf numFmtId="166" fontId="1" fillId="0" borderId="0" xfId="0" applyNumberFormat="1" applyFont="1"/>
    <xf numFmtId="166" fontId="1" fillId="3" borderId="35" xfId="3" applyNumberFormat="1" applyFont="1" applyFill="1" applyBorder="1" applyAlignment="1" applyProtection="1">
      <alignment horizontal="center" vertical="center" wrapText="1"/>
    </xf>
    <xf numFmtId="166" fontId="1" fillId="0" borderId="8" xfId="0" applyNumberFormat="1" applyFont="1" applyBorder="1" applyAlignment="1">
      <alignment horizontal="center"/>
    </xf>
    <xf numFmtId="166" fontId="1" fillId="0" borderId="11" xfId="0" applyNumberFormat="1" applyFont="1" applyBorder="1" applyAlignment="1">
      <alignment horizontal="center"/>
    </xf>
    <xf numFmtId="166" fontId="1" fillId="0" borderId="13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166" fontId="2" fillId="0" borderId="19" xfId="0" applyNumberFormat="1" applyFont="1" applyBorder="1" applyAlignment="1">
      <alignment horizontal="center"/>
    </xf>
    <xf numFmtId="166" fontId="1" fillId="0" borderId="22" xfId="0" applyNumberFormat="1" applyFont="1" applyBorder="1" applyAlignment="1">
      <alignment horizontal="center"/>
    </xf>
    <xf numFmtId="166" fontId="2" fillId="0" borderId="28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 vertical="center"/>
    </xf>
    <xf numFmtId="167" fontId="1" fillId="0" borderId="0" xfId="10" applyNumberFormat="1" applyFont="1"/>
    <xf numFmtId="167" fontId="1" fillId="0" borderId="0" xfId="8" applyNumberFormat="1"/>
    <xf numFmtId="9" fontId="1" fillId="0" borderId="0" xfId="1"/>
    <xf numFmtId="168" fontId="7" fillId="0" borderId="46" xfId="0" applyNumberFormat="1" applyFont="1" applyBorder="1" applyAlignment="1">
      <alignment horizontal="center"/>
    </xf>
    <xf numFmtId="168" fontId="7" fillId="14" borderId="46" xfId="0" applyNumberFormat="1" applyFont="1" applyFill="1" applyBorder="1" applyAlignment="1">
      <alignment horizontal="center"/>
    </xf>
    <xf numFmtId="3" fontId="1" fillId="0" borderId="0" xfId="0" applyNumberFormat="1" applyFont="1"/>
    <xf numFmtId="0" fontId="7" fillId="0" borderId="51" xfId="0" applyFont="1" applyBorder="1" applyAlignment="1">
      <alignment horizontal="center" vertical="center" wrapText="1"/>
    </xf>
    <xf numFmtId="10" fontId="7" fillId="0" borderId="51" xfId="0" applyNumberFormat="1" applyFont="1" applyBorder="1" applyAlignment="1">
      <alignment horizontal="left" vertical="center" wrapText="1" indent="2"/>
    </xf>
    <xf numFmtId="10" fontId="29" fillId="0" borderId="51" xfId="0" applyNumberFormat="1" applyFont="1" applyBorder="1" applyAlignment="1">
      <alignment horizontal="left" vertical="center" wrapText="1" indent="2"/>
    </xf>
    <xf numFmtId="0" fontId="30" fillId="15" borderId="50" xfId="0" applyFont="1" applyFill="1" applyBorder="1" applyAlignment="1">
      <alignment vertical="center" wrapText="1"/>
    </xf>
    <xf numFmtId="0" fontId="30" fillId="15" borderId="51" xfId="0" applyFont="1" applyFill="1" applyBorder="1" applyAlignment="1">
      <alignment horizontal="center" vertical="center" wrapText="1"/>
    </xf>
    <xf numFmtId="10" fontId="30" fillId="15" borderId="51" xfId="0" applyNumberFormat="1" applyFont="1" applyFill="1" applyBorder="1" applyAlignment="1">
      <alignment horizontal="left" vertical="center" wrapText="1" indent="1"/>
    </xf>
    <xf numFmtId="0" fontId="7" fillId="0" borderId="50" xfId="0" applyFont="1" applyFill="1" applyBorder="1" applyAlignment="1">
      <alignment vertical="center" wrapText="1"/>
    </xf>
    <xf numFmtId="0" fontId="7" fillId="16" borderId="50" xfId="0" applyFont="1" applyFill="1" applyBorder="1" applyAlignment="1">
      <alignment vertical="center" wrapText="1"/>
    </xf>
    <xf numFmtId="0" fontId="7" fillId="16" borderId="44" xfId="0" applyFont="1" applyFill="1" applyBorder="1" applyAlignment="1">
      <alignment vertical="center" wrapText="1"/>
    </xf>
    <xf numFmtId="0" fontId="7" fillId="16" borderId="45" xfId="0" applyFont="1" applyFill="1" applyBorder="1" applyAlignment="1">
      <alignment horizontal="center" vertical="center" wrapText="1"/>
    </xf>
    <xf numFmtId="10" fontId="7" fillId="16" borderId="45" xfId="0" applyNumberFormat="1" applyFont="1" applyFill="1" applyBorder="1" applyAlignment="1">
      <alignment horizontal="left" vertical="center" wrapText="1" indent="2"/>
    </xf>
    <xf numFmtId="0" fontId="7" fillId="16" borderId="51" xfId="0" applyFont="1" applyFill="1" applyBorder="1" applyAlignment="1">
      <alignment horizontal="center" vertical="center" wrapText="1"/>
    </xf>
    <xf numFmtId="10" fontId="7" fillId="16" borderId="51" xfId="0" applyNumberFormat="1" applyFont="1" applyFill="1" applyBorder="1" applyAlignment="1">
      <alignment horizontal="left" vertical="center" wrapText="1" indent="2"/>
    </xf>
    <xf numFmtId="10" fontId="29" fillId="16" borderId="51" xfId="0" applyNumberFormat="1" applyFont="1" applyFill="1" applyBorder="1" applyAlignment="1">
      <alignment horizontal="left" vertical="center" wrapText="1" indent="2"/>
    </xf>
    <xf numFmtId="0" fontId="24" fillId="10" borderId="46" xfId="0" applyFont="1" applyFill="1" applyBorder="1" applyAlignment="1">
      <alignment horizontal="center" vertical="center" wrapText="1"/>
    </xf>
    <xf numFmtId="0" fontId="20" fillId="9" borderId="0" xfId="0" applyFont="1" applyFill="1" applyAlignment="1">
      <alignment horizontal="center" vertical="center"/>
    </xf>
    <xf numFmtId="0" fontId="16" fillId="9" borderId="0" xfId="8" applyFont="1" applyFill="1" applyAlignment="1">
      <alignment horizontal="center"/>
    </xf>
    <xf numFmtId="0" fontId="18" fillId="11" borderId="46" xfId="8" applyFont="1" applyFill="1" applyBorder="1" applyAlignment="1">
      <alignment horizontal="center"/>
    </xf>
    <xf numFmtId="0" fontId="18" fillId="11" borderId="46" xfId="9" applyFont="1" applyFill="1" applyBorder="1" applyAlignment="1" applyProtection="1">
      <alignment horizontal="center" vertical="center" wrapText="1"/>
    </xf>
    <xf numFmtId="3" fontId="7" fillId="10" borderId="46" xfId="0" applyNumberFormat="1" applyFont="1" applyFill="1" applyBorder="1" applyAlignment="1">
      <alignment horizontal="center"/>
    </xf>
    <xf numFmtId="3" fontId="7" fillId="10" borderId="46" xfId="0" applyNumberFormat="1" applyFont="1" applyFill="1" applyBorder="1" applyAlignment="1">
      <alignment horizontal="center" vertical="center"/>
    </xf>
    <xf numFmtId="0" fontId="2" fillId="3" borderId="35" xfId="2" applyNumberFormat="1" applyFont="1" applyFill="1" applyBorder="1" applyAlignment="1" applyProtection="1">
      <alignment horizontal="center" vertical="center"/>
    </xf>
  </cellXfs>
  <cellStyles count="11">
    <cellStyle name="Milliers" xfId="10" builtinId="3"/>
    <cellStyle name="Normal" xfId="0" builtinId="0"/>
    <cellStyle name="Normal 2" xfId="8"/>
    <cellStyle name="Pilote de données - Catégorie" xfId="4"/>
    <cellStyle name="Pilote de données - Champ" xfId="3"/>
    <cellStyle name="Pilote de données - Coin" xfId="2"/>
    <cellStyle name="Pilote de données - Résultat" xfId="6"/>
    <cellStyle name="Pilote de données - Titre" xfId="7"/>
    <cellStyle name="Pilote de données - Valeur" xfId="5"/>
    <cellStyle name="Pourcentage" xfId="1" builtinId="5"/>
    <cellStyle name="TableStyleLight1" xfId="9"/>
  </cellStyles>
  <dxfs count="0"/>
  <tableStyles count="0" defaultTableStyle="TableStyleMedium2" defaultPivotStyle="PivotStyleLight16"/>
  <colors>
    <mruColors>
      <color rgb="FFFF0066"/>
      <color rgb="FFFF9F11"/>
      <color rgb="FF6A6156"/>
      <color rgb="FF0087C4"/>
      <color rgb="FFFFB03B"/>
      <color rgb="FF0091D0"/>
      <color rgb="FFFF9900"/>
      <color rgb="FF00FFCC"/>
      <color rgb="FF00CC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Densité</a:t>
            </a:r>
            <a:r>
              <a:rPr lang="fr-FR" sz="1200" baseline="0"/>
              <a:t> du parc HLM  </a:t>
            </a:r>
          </a:p>
          <a:p>
            <a:pPr>
              <a:defRPr sz="1200"/>
            </a:pPr>
            <a:r>
              <a:rPr lang="fr-FR" sz="1200" baseline="0"/>
              <a:t>au 1</a:t>
            </a:r>
            <a:r>
              <a:rPr lang="fr-FR" sz="1200" baseline="30000"/>
              <a:t>er</a:t>
            </a:r>
            <a:r>
              <a:rPr lang="fr-FR" sz="1200" baseline="0"/>
              <a:t> janvier 2014 pour 1 000 habitants</a:t>
            </a:r>
            <a:endParaRPr lang="fr-FR" sz="1200"/>
          </a:p>
        </c:rich>
      </c:tx>
      <c:layout>
        <c:manualLayout>
          <c:xMode val="edge"/>
          <c:yMode val="edge"/>
          <c:x val="0.2987109888615170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422854292925479"/>
          <c:y val="7.3491158087736791E-2"/>
          <c:w val="0.80055631961551832"/>
          <c:h val="0.8538817539376442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6A6156"/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'densité 2014'!$H$4:$H$37</c:f>
              <c:strCache>
                <c:ptCount val="34"/>
                <c:pt idx="0">
                  <c:v>Fonds-Saint-Denis</c:v>
                </c:pt>
                <c:pt idx="1">
                  <c:v>Le Carbet</c:v>
                </c:pt>
                <c:pt idx="2">
                  <c:v>Sainte-Marie</c:v>
                </c:pt>
                <c:pt idx="3">
                  <c:v>Les Anses-d'Arlet</c:v>
                </c:pt>
                <c:pt idx="4">
                  <c:v>Le Lorrain</c:v>
                </c:pt>
                <c:pt idx="5">
                  <c:v>Le Morne-Vert</c:v>
                </c:pt>
                <c:pt idx="6">
                  <c:v>Gros-Morne</c:v>
                </c:pt>
                <c:pt idx="7">
                  <c:v>Saint-Joseph</c:v>
                </c:pt>
                <c:pt idx="8">
                  <c:v>Rivière Pilote</c:v>
                </c:pt>
                <c:pt idx="9">
                  <c:v>Le Morne-Rouge</c:v>
                </c:pt>
                <c:pt idx="10">
                  <c:v>Le Diamant</c:v>
                </c:pt>
                <c:pt idx="11">
                  <c:v>Le François</c:v>
                </c:pt>
                <c:pt idx="12">
                  <c:v>Basse-Pointe</c:v>
                </c:pt>
                <c:pt idx="13">
                  <c:v>Saint-Esprit</c:v>
                </c:pt>
                <c:pt idx="14">
                  <c:v>Le Vauclin</c:v>
                </c:pt>
                <c:pt idx="15">
                  <c:v>Le Marigot</c:v>
                </c:pt>
                <c:pt idx="16">
                  <c:v>Le Robert</c:v>
                </c:pt>
                <c:pt idx="17">
                  <c:v>L' Ajoupa-Bouillon</c:v>
                </c:pt>
                <c:pt idx="18">
                  <c:v>Sainte-Anne</c:v>
                </c:pt>
                <c:pt idx="19">
                  <c:v>Grand'Rivière</c:v>
                </c:pt>
                <c:pt idx="20">
                  <c:v>Macouba</c:v>
                </c:pt>
                <c:pt idx="21">
                  <c:v>Les Trois-Îlets</c:v>
                </c:pt>
                <c:pt idx="22">
                  <c:v>Ducos</c:v>
                </c:pt>
                <c:pt idx="23">
                  <c:v>Schoelcher</c:v>
                </c:pt>
                <c:pt idx="24">
                  <c:v>Sainte-Luce</c:v>
                </c:pt>
                <c:pt idx="25">
                  <c:v>Le Prêcheur</c:v>
                </c:pt>
                <c:pt idx="26">
                  <c:v>La Trinité</c:v>
                </c:pt>
                <c:pt idx="27">
                  <c:v>Le Lamentin</c:v>
                </c:pt>
                <c:pt idx="28">
                  <c:v>Case-Pilote</c:v>
                </c:pt>
                <c:pt idx="29">
                  <c:v>Le Marin</c:v>
                </c:pt>
                <c:pt idx="30">
                  <c:v>Rivière-Salée</c:v>
                </c:pt>
                <c:pt idx="31">
                  <c:v>Fort-de-France</c:v>
                </c:pt>
                <c:pt idx="32">
                  <c:v>Saint-Pierre</c:v>
                </c:pt>
                <c:pt idx="33">
                  <c:v>Bellefontaine</c:v>
                </c:pt>
              </c:strCache>
            </c:strRef>
          </c:cat>
          <c:val>
            <c:numRef>
              <c:f>'densité 2014'!$I$4:$I$37</c:f>
              <c:numCache>
                <c:formatCode>0</c:formatCode>
                <c:ptCount val="34"/>
                <c:pt idx="0">
                  <c:v>24.154589371980698</c:v>
                </c:pt>
                <c:pt idx="1">
                  <c:v>26.231263383297598</c:v>
                </c:pt>
                <c:pt idx="2">
                  <c:v>27.3324876023527</c:v>
                </c:pt>
                <c:pt idx="3">
                  <c:v>31.794871794871799</c:v>
                </c:pt>
                <c:pt idx="4">
                  <c:v>32.355360570331797</c:v>
                </c:pt>
                <c:pt idx="5">
                  <c:v>32.429558745348203</c:v>
                </c:pt>
                <c:pt idx="6">
                  <c:v>34.341463414634099</c:v>
                </c:pt>
                <c:pt idx="7">
                  <c:v>36.520903411821202</c:v>
                </c:pt>
                <c:pt idx="8">
                  <c:v>37.7760252365931</c:v>
                </c:pt>
                <c:pt idx="9">
                  <c:v>41.1752948231061</c:v>
                </c:pt>
                <c:pt idx="10">
                  <c:v>43.456459969914803</c:v>
                </c:pt>
                <c:pt idx="11">
                  <c:v>44.6564058096683</c:v>
                </c:pt>
                <c:pt idx="12">
                  <c:v>47.381546134663303</c:v>
                </c:pt>
                <c:pt idx="13">
                  <c:v>48.566961959353797</c:v>
                </c:pt>
                <c:pt idx="14">
                  <c:v>52.488293585974098</c:v>
                </c:pt>
                <c:pt idx="15">
                  <c:v>53.531390134529197</c:v>
                </c:pt>
                <c:pt idx="16">
                  <c:v>56.757326586548601</c:v>
                </c:pt>
                <c:pt idx="17">
                  <c:v>58.165548098434002</c:v>
                </c:pt>
                <c:pt idx="18">
                  <c:v>59.288537549407103</c:v>
                </c:pt>
                <c:pt idx="19">
                  <c:v>60.263653483992499</c:v>
                </c:pt>
                <c:pt idx="20">
                  <c:v>66.130473637176095</c:v>
                </c:pt>
                <c:pt idx="21">
                  <c:v>68.538289178858605</c:v>
                </c:pt>
                <c:pt idx="22">
                  <c:v>69.781090439579799</c:v>
                </c:pt>
                <c:pt idx="23">
                  <c:v>73.770084067054697</c:v>
                </c:pt>
                <c:pt idx="24">
                  <c:v>74.580977883566405</c:v>
                </c:pt>
                <c:pt idx="25">
                  <c:v>82.116788321167903</c:v>
                </c:pt>
                <c:pt idx="26">
                  <c:v>92.869982025164802</c:v>
                </c:pt>
                <c:pt idx="27">
                  <c:v>94.710327455919398</c:v>
                </c:pt>
                <c:pt idx="28">
                  <c:v>100.33670033670001</c:v>
                </c:pt>
                <c:pt idx="29">
                  <c:v>100.503100503101</c:v>
                </c:pt>
                <c:pt idx="30">
                  <c:v>109.379918161788</c:v>
                </c:pt>
                <c:pt idx="31">
                  <c:v>117.396430364084</c:v>
                </c:pt>
                <c:pt idx="32">
                  <c:v>131.766873992168</c:v>
                </c:pt>
                <c:pt idx="33">
                  <c:v>191.19579500656999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48685056"/>
        <c:axId val="48686976"/>
      </c:barChart>
      <c:catAx>
        <c:axId val="48685056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48686976"/>
        <c:crosses val="autoZero"/>
        <c:auto val="1"/>
        <c:lblAlgn val="ctr"/>
        <c:lblOffset val="100"/>
        <c:noMultiLvlLbl val="0"/>
      </c:catAx>
      <c:valAx>
        <c:axId val="48686976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48685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Loyer moyen (€/m²) selon la tranche d'année d'achèvement de la construction</a:t>
            </a:r>
          </a:p>
        </c:rich>
      </c:tx>
      <c:layout>
        <c:manualLayout>
          <c:xMode val="edge"/>
          <c:yMode val="edge"/>
          <c:x val="0.15730984095093287"/>
          <c:y val="4.304654700591573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182503770739065E-2"/>
          <c:y val="0.23315258480989601"/>
          <c:w val="0.93363499245852188"/>
          <c:h val="0.5160378776817736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'2014'!$A$30:$A$34</c:f>
              <c:strCache>
                <c:ptCount val="5"/>
                <c:pt idx="0">
                  <c:v>avant 1980</c:v>
                </c:pt>
                <c:pt idx="1">
                  <c:v>1980-1989</c:v>
                </c:pt>
                <c:pt idx="2">
                  <c:v>1990-1999</c:v>
                </c:pt>
                <c:pt idx="3">
                  <c:v>2000-2009</c:v>
                </c:pt>
                <c:pt idx="4">
                  <c:v>2010 et après</c:v>
                </c:pt>
              </c:strCache>
            </c:strRef>
          </c:cat>
          <c:val>
            <c:numRef>
              <c:f>'2014'!$E$30:$E$34</c:f>
              <c:numCache>
                <c:formatCode>_-* #,##0.0\ [$€-40C]_-;\-* #,##0.0\ [$€-40C]_-;_-* "-"??\ [$€-40C]_-;_-@_-</c:formatCode>
                <c:ptCount val="5"/>
                <c:pt idx="0">
                  <c:v>4.1410197126628798</c:v>
                </c:pt>
                <c:pt idx="1">
                  <c:v>4.1279285771306151</c:v>
                </c:pt>
                <c:pt idx="2">
                  <c:v>5.3323698198210909</c:v>
                </c:pt>
                <c:pt idx="3">
                  <c:v>5.8179065865366963</c:v>
                </c:pt>
                <c:pt idx="4">
                  <c:v>5.5339440230744579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axId val="50873472"/>
        <c:axId val="50875008"/>
      </c:barChart>
      <c:catAx>
        <c:axId val="5087347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50875008"/>
        <c:crosses val="autoZero"/>
        <c:auto val="1"/>
        <c:lblAlgn val="ctr"/>
        <c:lblOffset val="100"/>
        <c:noMultiLvlLbl val="0"/>
      </c:catAx>
      <c:valAx>
        <c:axId val="50875008"/>
        <c:scaling>
          <c:orientation val="minMax"/>
        </c:scaling>
        <c:delete val="1"/>
        <c:axPos val="l"/>
        <c:numFmt formatCode="_-* #,##0.0\ [$€-40C]_-;\-* #,##0.0\ [$€-40C]_-;_-* &quot;-&quot;??\ [$€-40C]_-;_-@_-" sourceLinked="1"/>
        <c:majorTickMark val="out"/>
        <c:minorTickMark val="none"/>
        <c:tickLblPos val="nextTo"/>
        <c:crossAx val="5087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/>
            </a:pPr>
            <a:r>
              <a:rPr lang="fr-FR" sz="1200"/>
              <a:t>Le parc HLM selon la tranche d'année d'achèvement de la construction au 1</a:t>
            </a:r>
            <a:r>
              <a:rPr lang="fr-FR" sz="1200" baseline="30000"/>
              <a:t>er</a:t>
            </a:r>
            <a:r>
              <a:rPr lang="fr-FR" sz="1200"/>
              <a:t> janvier 2014</a:t>
            </a:r>
          </a:p>
        </c:rich>
      </c:tx>
      <c:layout>
        <c:manualLayout>
          <c:xMode val="edge"/>
          <c:yMode val="edge"/>
          <c:x val="0.10042235345581803"/>
          <c:y val="2.479755604319951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182503770739065E-2"/>
          <c:y val="0.27446074213244831"/>
          <c:w val="0.93363499245852188"/>
          <c:h val="0.4747297190077138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'2014'!$P$45:$S$45</c:f>
              <c:strCache>
                <c:ptCount val="4"/>
                <c:pt idx="0">
                  <c:v>Avant 1980</c:v>
                </c:pt>
                <c:pt idx="1">
                  <c:v>1980-1989</c:v>
                </c:pt>
                <c:pt idx="2">
                  <c:v>1990-1999</c:v>
                </c:pt>
                <c:pt idx="3">
                  <c:v>2000 et après</c:v>
                </c:pt>
              </c:strCache>
            </c:strRef>
          </c:cat>
          <c:val>
            <c:numRef>
              <c:f>'2014'!$P$47:$S$47</c:f>
              <c:numCache>
                <c:formatCode>0%</c:formatCode>
                <c:ptCount val="4"/>
                <c:pt idx="0">
                  <c:v>0.19120678584704809</c:v>
                </c:pt>
                <c:pt idx="1">
                  <c:v>0.1875908215335744</c:v>
                </c:pt>
                <c:pt idx="2">
                  <c:v>0.32104356054205668</c:v>
                </c:pt>
                <c:pt idx="3">
                  <c:v>0.3001588320773208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axId val="106159488"/>
        <c:axId val="146109568"/>
      </c:barChart>
      <c:catAx>
        <c:axId val="106159488"/>
        <c:scaling>
          <c:orientation val="minMax"/>
        </c:scaling>
        <c:delete val="0"/>
        <c:axPos val="b"/>
        <c:majorTickMark val="out"/>
        <c:minorTickMark val="none"/>
        <c:tickLblPos val="nextTo"/>
        <c:crossAx val="146109568"/>
        <c:crosses val="autoZero"/>
        <c:auto val="1"/>
        <c:lblAlgn val="ctr"/>
        <c:lblOffset val="100"/>
        <c:noMultiLvlLbl val="0"/>
      </c:catAx>
      <c:valAx>
        <c:axId val="14610956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06159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Taux</a:t>
            </a:r>
            <a:r>
              <a:rPr lang="fr-FR" sz="1200" baseline="0"/>
              <a:t> de vacance par typologie</a:t>
            </a:r>
            <a:endParaRPr lang="fr-FR" sz="1200"/>
          </a:p>
        </c:rich>
      </c:tx>
      <c:layout>
        <c:manualLayout>
          <c:xMode val="edge"/>
          <c:yMode val="edge"/>
          <c:x val="0.3036741430048516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6203703703703703"/>
          <c:w val="0.93888888888888888"/>
          <c:h val="0.7219830854476523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('2014'!$B$17:$F$17,'2014'!$K$17)</c:f>
              <c:strCache>
                <c:ptCount val="5"/>
                <c:pt idx="0">
                  <c:v>1 pièce</c:v>
                </c:pt>
                <c:pt idx="1">
                  <c:v>2 pièces</c:v>
                </c:pt>
                <c:pt idx="2">
                  <c:v>3 pièces</c:v>
                </c:pt>
                <c:pt idx="3">
                  <c:v>4 pièces</c:v>
                </c:pt>
                <c:pt idx="4">
                  <c:v>5 pièces</c:v>
                </c:pt>
              </c:strCache>
            </c:strRef>
          </c:cat>
          <c:val>
            <c:numRef>
              <c:f>('2014'!$B$23:$F$23,'2014'!$K$23)</c:f>
              <c:numCache>
                <c:formatCode>0.0%</c:formatCode>
                <c:ptCount val="6"/>
                <c:pt idx="0">
                  <c:v>3.2258064516129031E-2</c:v>
                </c:pt>
                <c:pt idx="1">
                  <c:v>6.6124661246612468E-2</c:v>
                </c:pt>
                <c:pt idx="2">
                  <c:v>4.6813069094804496E-2</c:v>
                </c:pt>
                <c:pt idx="3">
                  <c:v>2.8833936076629849E-2</c:v>
                </c:pt>
                <c:pt idx="4">
                  <c:v>2.2495500899820036E-2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149040128"/>
        <c:axId val="150814720"/>
      </c:barChart>
      <c:catAx>
        <c:axId val="14904012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150814720"/>
        <c:crosses val="autoZero"/>
        <c:auto val="1"/>
        <c:lblAlgn val="ctr"/>
        <c:lblOffset val="100"/>
        <c:noMultiLvlLbl val="0"/>
      </c:catAx>
      <c:valAx>
        <c:axId val="15081472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49040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Typologie du</a:t>
            </a:r>
            <a:r>
              <a:rPr lang="fr-FR" sz="1200" baseline="0"/>
              <a:t> parc HLM au                    1</a:t>
            </a:r>
            <a:r>
              <a:rPr lang="fr-FR" sz="1200" baseline="30000"/>
              <a:t>er </a:t>
            </a:r>
            <a:r>
              <a:rPr lang="fr-FR" sz="1200" baseline="0"/>
              <a:t>janvier 2014</a:t>
            </a:r>
            <a:endParaRPr lang="fr-FR" sz="1200"/>
          </a:p>
        </c:rich>
      </c:tx>
      <c:layout>
        <c:manualLayout>
          <c:xMode val="edge"/>
          <c:yMode val="edge"/>
          <c:x val="0.2321313398380480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172266142437802E-2"/>
          <c:y val="0.22415212298931417"/>
          <c:w val="0.63068283247405199"/>
          <c:h val="0.71512069786963728"/>
        </c:manualLayout>
      </c:layout>
      <c:pieChart>
        <c:varyColors val="1"/>
        <c:ser>
          <c:idx val="0"/>
          <c:order val="0"/>
          <c:dLbls>
            <c:dLbl>
              <c:idx val="2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'données communales'!$T$51:$Y$51</c:f>
              <c:strCache>
                <c:ptCount val="6"/>
                <c:pt idx="0">
                  <c:v>1 pièce</c:v>
                </c:pt>
                <c:pt idx="1">
                  <c:v>2 pièces</c:v>
                </c:pt>
                <c:pt idx="2">
                  <c:v>3 pièces</c:v>
                </c:pt>
                <c:pt idx="3">
                  <c:v>4 pièces</c:v>
                </c:pt>
                <c:pt idx="4">
                  <c:v>5 pièces</c:v>
                </c:pt>
                <c:pt idx="5">
                  <c:v>6 pièces +</c:v>
                </c:pt>
              </c:strCache>
            </c:strRef>
          </c:cat>
          <c:val>
            <c:numRef>
              <c:f>'données communales'!$T$52:$Y$52</c:f>
              <c:numCache>
                <c:formatCode>0%</c:formatCode>
                <c:ptCount val="6"/>
                <c:pt idx="0">
                  <c:v>4.2606431542285194E-3</c:v>
                </c:pt>
                <c:pt idx="1">
                  <c:v>6.2827579210766579E-2</c:v>
                </c:pt>
                <c:pt idx="2">
                  <c:v>0.31593007134886553</c:v>
                </c:pt>
                <c:pt idx="3">
                  <c:v>0.34609271971054678</c:v>
                </c:pt>
                <c:pt idx="4">
                  <c:v>0.22561119940486254</c:v>
                </c:pt>
                <c:pt idx="5">
                  <c:v>4.5277787170730055E-2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Financement initial</a:t>
            </a:r>
            <a:r>
              <a:rPr lang="fr-FR" sz="1200" baseline="0"/>
              <a:t> </a:t>
            </a:r>
            <a:r>
              <a:rPr lang="fr-FR" sz="1200"/>
              <a:t>du</a:t>
            </a:r>
            <a:r>
              <a:rPr lang="fr-FR" sz="1200" baseline="0"/>
              <a:t> parc HLM au    1</a:t>
            </a:r>
            <a:r>
              <a:rPr lang="fr-FR" sz="1200" baseline="30000"/>
              <a:t>er </a:t>
            </a:r>
            <a:r>
              <a:rPr lang="fr-FR" sz="1200" baseline="0"/>
              <a:t>janvier 2014</a:t>
            </a:r>
            <a:endParaRPr lang="fr-FR" sz="1200"/>
          </a:p>
        </c:rich>
      </c:tx>
      <c:layout>
        <c:manualLayout>
          <c:xMode val="edge"/>
          <c:yMode val="edge"/>
          <c:x val="0.1838105572964197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385920509936259"/>
          <c:y val="0.15739176527700419"/>
          <c:w val="0.676091426071741"/>
          <c:h val="0.76616080587416524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7.9848456442944554E-2"/>
                  <c:y val="0.1774444322087641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LLTS 
</a:t>
                    </a:r>
                    <a:r>
                      <a:rPr lang="en-US" b="1"/>
                      <a:t>12%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-0.16549650043744532"/>
                  <c:y val="-0.12097495789017844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LLS 
</a:t>
                    </a:r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45%</a:t>
                    </a:r>
                  </a:p>
                </c:rich>
              </c:tx>
              <c:spPr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16613579552555929"/>
                  <c:y val="-0.1022706550577994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/>
                      <a:t>PLUS
</a:t>
                    </a:r>
                    <a:r>
                      <a:rPr lang="en-US" b="1"/>
                      <a:t>19%</a:t>
                    </a:r>
                  </a:p>
                </c:rich>
              </c:tx>
              <c:spPr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6157574053243345"/>
                  <c:y val="0.1478033259836516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PLR/PSR
</a:t>
                    </a:r>
                    <a:r>
                      <a:rPr lang="en-US" b="1"/>
                      <a:t>15%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7.0542119735033118E-2"/>
                  <c:y val="0.1420806801873688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Autres
</a:t>
                    </a:r>
                    <a:r>
                      <a:rPr lang="en-US" b="1">
                        <a:solidFill>
                          <a:schemeClr val="bg1"/>
                        </a:solidFill>
                      </a:rPr>
                      <a:t>9%</a:t>
                    </a:r>
                  </a:p>
                </c:rich>
              </c:tx>
              <c:spPr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'données communales'!$AI$51:$AM$51</c:f>
              <c:strCache>
                <c:ptCount val="5"/>
                <c:pt idx="0">
                  <c:v>LLTS </c:v>
                </c:pt>
                <c:pt idx="1">
                  <c:v>LLS </c:v>
                </c:pt>
                <c:pt idx="2">
                  <c:v>PLUS</c:v>
                </c:pt>
                <c:pt idx="3">
                  <c:v>PLR/PSR</c:v>
                </c:pt>
                <c:pt idx="4">
                  <c:v>Autres</c:v>
                </c:pt>
              </c:strCache>
            </c:strRef>
          </c:cat>
          <c:val>
            <c:numRef>
              <c:f>'données communales'!$AI$52:$AM$52</c:f>
              <c:numCache>
                <c:formatCode>0%</c:formatCode>
                <c:ptCount val="5"/>
                <c:pt idx="0">
                  <c:v>0.11676191120278633</c:v>
                </c:pt>
                <c:pt idx="1">
                  <c:v>0.4533865350150475</c:v>
                </c:pt>
                <c:pt idx="2">
                  <c:v>0.18557467960639773</c:v>
                </c:pt>
                <c:pt idx="3">
                  <c:v>0.14942684205187165</c:v>
                </c:pt>
                <c:pt idx="4">
                  <c:v>9.5458695431643731E-2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Indicateurs du parc locatif social au 1</a:t>
            </a:r>
            <a:r>
              <a:rPr lang="fr-FR" sz="1200" baseline="30000"/>
              <a:t>er </a:t>
            </a:r>
            <a:r>
              <a:rPr lang="fr-FR" sz="1200"/>
              <a:t>janvier 2014</a:t>
            </a:r>
          </a:p>
        </c:rich>
      </c:tx>
      <c:layout>
        <c:manualLayout>
          <c:xMode val="edge"/>
          <c:yMode val="edge"/>
          <c:x val="0.11716135767190405"/>
          <c:y val="4.624633939404997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44437635956984E-2"/>
          <c:y val="0.20841104613503872"/>
          <c:w val="0.91111111111111109"/>
          <c:h val="0.504312809611998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'données communales'!$J$55</c:f>
              <c:strCache>
                <c:ptCount val="1"/>
                <c:pt idx="0">
                  <c:v>Taux de vacance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dPt>
            <c:idx val="3"/>
            <c:invertIfNegative val="0"/>
            <c:bubble3D val="0"/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'données communales'!$I$56:$I$59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'données communales'!$J$56:$J$59</c:f>
              <c:numCache>
                <c:formatCode>0.0%</c:formatCode>
                <c:ptCount val="4"/>
                <c:pt idx="0">
                  <c:v>3.3568016092532058E-2</c:v>
                </c:pt>
                <c:pt idx="1">
                  <c:v>2.9917355371900826E-2</c:v>
                </c:pt>
                <c:pt idx="2">
                  <c:v>4.1105291328706987E-2</c:v>
                </c:pt>
                <c:pt idx="3">
                  <c:v>3.4762005662871666E-2</c:v>
                </c:pt>
              </c:numCache>
            </c:numRef>
          </c:val>
        </c:ser>
        <c:ser>
          <c:idx val="1"/>
          <c:order val="1"/>
          <c:tx>
            <c:strRef>
              <c:f>'données communales'!$K$55</c:f>
              <c:strCache>
                <c:ptCount val="1"/>
                <c:pt idx="0">
                  <c:v>Taux de mobilité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Pt>
            <c:idx val="3"/>
            <c:invertIfNegative val="0"/>
            <c:bubble3D val="0"/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'données communales'!$I$56:$I$59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'données communales'!$K$56:$K$59</c:f>
              <c:numCache>
                <c:formatCode>0.0%</c:formatCode>
                <c:ptCount val="4"/>
                <c:pt idx="0">
                  <c:v>4.402357019102205E-2</c:v>
                </c:pt>
                <c:pt idx="1">
                  <c:v>9.3123819693898796E-2</c:v>
                </c:pt>
                <c:pt idx="2">
                  <c:v>7.663152410970557E-2</c:v>
                </c:pt>
                <c:pt idx="3">
                  <c:v>6.2464921375655978E-2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70713472"/>
        <c:axId val="170715776"/>
      </c:barChart>
      <c:catAx>
        <c:axId val="1707134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fr-FR"/>
          </a:p>
        </c:txPr>
        <c:crossAx val="170715776"/>
        <c:crosses val="autoZero"/>
        <c:auto val="1"/>
        <c:lblAlgn val="ctr"/>
        <c:lblOffset val="100"/>
        <c:noMultiLvlLbl val="0"/>
      </c:catAx>
      <c:valAx>
        <c:axId val="17071577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70713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899475104420371"/>
          <c:y val="0.84221835001322831"/>
          <c:w val="0.69581482275805007"/>
          <c:h val="7.021216097987750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251883</xdr:colOff>
      <xdr:row>2</xdr:row>
      <xdr:rowOff>596370</xdr:rowOff>
    </xdr:from>
    <xdr:to>
      <xdr:col>18</xdr:col>
      <xdr:colOff>10583</xdr:colOff>
      <xdr:row>38</xdr:row>
      <xdr:rowOff>78316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0.41164</cdr:x>
      <cdr:y>0.93127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779198" y="2551982"/>
          <a:ext cx="2542995" cy="188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fr-FR" sz="900" i="1"/>
            <a:t>Source : MEDDTL - DEAL Martinique, RPLS 2014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0.4141</cdr:x>
      <cdr:y>0.96737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790720" y="5929337"/>
          <a:ext cx="2533630" cy="200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fr-FR" sz="800" i="1"/>
            <a:t>Source : MEDDTL - DEAL Martinique, RPLS 2012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27</xdr:row>
      <xdr:rowOff>47625</xdr:rowOff>
    </xdr:from>
    <xdr:to>
      <xdr:col>17</xdr:col>
      <xdr:colOff>371474</xdr:colOff>
      <xdr:row>37</xdr:row>
      <xdr:rowOff>61912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180975</xdr:colOff>
      <xdr:row>40</xdr:row>
      <xdr:rowOff>66675</xdr:rowOff>
    </xdr:from>
    <xdr:to>
      <xdr:col>17</xdr:col>
      <xdr:colOff>571500</xdr:colOff>
      <xdr:row>51</xdr:row>
      <xdr:rowOff>57150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495300</xdr:colOff>
      <xdr:row>6</xdr:row>
      <xdr:rowOff>133350</xdr:rowOff>
    </xdr:from>
    <xdr:to>
      <xdr:col>19</xdr:col>
      <xdr:colOff>190500</xdr:colOff>
      <xdr:row>19</xdr:row>
      <xdr:rowOff>95250</xdr:rowOff>
    </xdr:to>
    <xdr:graphicFrame macro="">
      <xdr:nvGraphicFramePr>
        <xdr:cNvPr id="14" name="Graphique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0.30317</cdr:x>
      <cdr:y>0.91911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276360" y="2543176"/>
          <a:ext cx="2933690" cy="2238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i="1">
              <a:effectLst/>
              <a:latin typeface="+mn-lt"/>
              <a:ea typeface="+mn-ea"/>
              <a:cs typeface="+mn-cs"/>
            </a:rPr>
            <a:t>Source : DEAL Martinique, RPLS 2014</a:t>
          </a:r>
          <a:endParaRPr lang="fr-FR" sz="900">
            <a:effectLst/>
          </a:endParaRPr>
        </a:p>
        <a:p xmlns:a="http://schemas.openxmlformats.org/drawingml/2006/main">
          <a:pPr algn="r"/>
          <a:endParaRPr lang="fr-FR" sz="9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0.54751</cdr:x>
      <cdr:y>0.92131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341550" y="2676525"/>
          <a:ext cx="19351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i="1">
              <a:effectLst/>
              <a:latin typeface="+mn-lt"/>
              <a:ea typeface="+mn-ea"/>
              <a:cs typeface="+mn-cs"/>
            </a:rPr>
            <a:t>Source : DEAL Martinique, RPLS 2014</a:t>
          </a:r>
          <a:endParaRPr lang="fr-FR" sz="900">
            <a:effectLst/>
          </a:endParaRPr>
        </a:p>
        <a:p xmlns:a="http://schemas.openxmlformats.org/drawingml/2006/main">
          <a:endParaRPr lang="fr-FR" sz="9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0.65</cdr:x>
      <cdr:y>0.17014</cdr:y>
    </cdr:from>
    <cdr:to>
      <cdr:x>0.95625</cdr:x>
      <cdr:y>0.34722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971800" y="466725"/>
          <a:ext cx="1400175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i="1">
              <a:effectLst/>
              <a:latin typeface="+mn-lt"/>
              <a:ea typeface="+mn-ea"/>
              <a:cs typeface="+mn-cs"/>
            </a:rPr>
            <a:t>Source : DEAL Martinique, RPLS 2014</a:t>
          </a:r>
          <a:endParaRPr lang="fr-FR" sz="900">
            <a:effectLst/>
          </a:endParaRPr>
        </a:p>
        <a:p xmlns:a="http://schemas.openxmlformats.org/drawingml/2006/main">
          <a:pPr algn="r"/>
          <a:endParaRPr lang="fr-FR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209550</xdr:colOff>
      <xdr:row>53</xdr:row>
      <xdr:rowOff>147636</xdr:rowOff>
    </xdr:from>
    <xdr:to>
      <xdr:col>24</xdr:col>
      <xdr:colOff>361950</xdr:colOff>
      <xdr:row>71</xdr:row>
      <xdr:rowOff>57149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17971</xdr:colOff>
      <xdr:row>53</xdr:row>
      <xdr:rowOff>17972</xdr:rowOff>
    </xdr:from>
    <xdr:to>
      <xdr:col>37</xdr:col>
      <xdr:colOff>170371</xdr:colOff>
      <xdr:row>70</xdr:row>
      <xdr:rowOff>89410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203594</xdr:colOff>
      <xdr:row>54</xdr:row>
      <xdr:rowOff>30296</xdr:rowOff>
    </xdr:from>
    <xdr:to>
      <xdr:col>18</xdr:col>
      <xdr:colOff>65982</xdr:colOff>
      <xdr:row>71</xdr:row>
      <xdr:rowOff>20951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0.625</cdr:x>
      <cdr:y>0.91231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999127" y="2573561"/>
          <a:ext cx="1199476" cy="2473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fr-FR" sz="900" i="1"/>
            <a:t>Source : RPLS 2014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0.64881</cdr:x>
      <cdr:y>0.92074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076455" y="2600326"/>
          <a:ext cx="1123945" cy="2238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fr-FR" sz="900" i="1"/>
            <a:t>Source : RPLS 2014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Solstice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/>
  </sheetViews>
  <sheetFormatPr baseColWidth="10" defaultRowHeight="14.25" x14ac:dyDescent="0.2"/>
  <cols>
    <col min="1" max="1" width="11.5703125" style="125"/>
    <col min="2" max="2" width="16.7109375" style="125" customWidth="1"/>
    <col min="3" max="3" width="11.5703125" style="125"/>
    <col min="4" max="4" width="10.85546875" style="125"/>
  </cols>
  <sheetData>
    <row r="1" spans="1:10" x14ac:dyDescent="0.2">
      <c r="A1" s="117" t="s">
        <v>186</v>
      </c>
      <c r="B1" s="117"/>
      <c r="C1" s="117"/>
      <c r="D1" s="117"/>
    </row>
    <row r="2" spans="1:10" x14ac:dyDescent="0.2">
      <c r="A2" s="118" t="s">
        <v>187</v>
      </c>
      <c r="B2" s="119"/>
      <c r="C2" s="119"/>
      <c r="D2" s="119"/>
    </row>
    <row r="3" spans="1:10" x14ac:dyDescent="0.2">
      <c r="A3" s="118"/>
      <c r="B3" s="119"/>
      <c r="C3" s="119"/>
      <c r="D3" s="119"/>
    </row>
    <row r="4" spans="1:10" x14ac:dyDescent="0.2">
      <c r="A4" s="118"/>
      <c r="B4" s="119"/>
      <c r="C4" s="119"/>
      <c r="D4" s="119"/>
      <c r="H4" t="s">
        <v>22</v>
      </c>
      <c r="I4" s="15">
        <v>24.154589371980698</v>
      </c>
      <c r="J4" s="15"/>
    </row>
    <row r="5" spans="1:10" x14ac:dyDescent="0.2">
      <c r="A5" s="118"/>
      <c r="B5" s="119"/>
      <c r="C5" s="216" t="s">
        <v>188</v>
      </c>
      <c r="D5" s="216" t="s">
        <v>190</v>
      </c>
      <c r="H5" t="s">
        <v>20</v>
      </c>
      <c r="I5" s="15">
        <v>26.231263383297598</v>
      </c>
      <c r="J5" s="15"/>
    </row>
    <row r="6" spans="1:10" x14ac:dyDescent="0.2">
      <c r="A6" s="119"/>
      <c r="B6" s="119"/>
      <c r="C6" s="216"/>
      <c r="D6" s="216"/>
      <c r="H6" t="s">
        <v>9</v>
      </c>
      <c r="I6" s="15">
        <v>27.3324876023527</v>
      </c>
      <c r="J6" s="15"/>
    </row>
    <row r="7" spans="1:10" x14ac:dyDescent="0.2">
      <c r="A7" s="120" t="s">
        <v>63</v>
      </c>
      <c r="B7" s="120" t="s">
        <v>2</v>
      </c>
      <c r="C7" s="121">
        <v>10057</v>
      </c>
      <c r="D7" s="126">
        <v>117.396430364084</v>
      </c>
      <c r="H7" t="s">
        <v>34</v>
      </c>
      <c r="I7" s="15">
        <v>31.794871794871799</v>
      </c>
      <c r="J7" s="15"/>
    </row>
    <row r="8" spans="1:10" x14ac:dyDescent="0.2">
      <c r="A8" s="120" t="s">
        <v>69</v>
      </c>
      <c r="B8" s="120" t="s">
        <v>3</v>
      </c>
      <c r="C8" s="121">
        <v>3760</v>
      </c>
      <c r="D8" s="126">
        <v>94.710327455919398</v>
      </c>
      <c r="H8" t="s">
        <v>15</v>
      </c>
      <c r="I8" s="15">
        <v>32.355360570331797</v>
      </c>
      <c r="J8" s="15"/>
    </row>
    <row r="9" spans="1:10" x14ac:dyDescent="0.2">
      <c r="A9" s="120" t="s">
        <v>83</v>
      </c>
      <c r="B9" s="120" t="s">
        <v>4</v>
      </c>
      <c r="C9" s="121">
        <v>608</v>
      </c>
      <c r="D9" s="126">
        <v>36.520903411821202</v>
      </c>
      <c r="H9" t="s">
        <v>24</v>
      </c>
      <c r="I9" s="15">
        <v>32.429558745348203</v>
      </c>
      <c r="J9" s="15"/>
    </row>
    <row r="10" spans="1:10" x14ac:dyDescent="0.2">
      <c r="A10" s="120" t="s">
        <v>88</v>
      </c>
      <c r="B10" s="120" t="s">
        <v>5</v>
      </c>
      <c r="C10" s="121">
        <v>1483</v>
      </c>
      <c r="D10" s="126">
        <v>73.770084067054697</v>
      </c>
      <c r="H10" t="s">
        <v>7</v>
      </c>
      <c r="I10" s="15">
        <v>34.341463414634099</v>
      </c>
      <c r="J10" s="15"/>
    </row>
    <row r="11" spans="1:10" x14ac:dyDescent="0.2">
      <c r="A11" s="130" t="s">
        <v>6</v>
      </c>
      <c r="B11" s="131"/>
      <c r="C11" s="122">
        <v>15908</v>
      </c>
      <c r="D11" s="127">
        <v>97.205079008151301</v>
      </c>
      <c r="H11" t="s">
        <v>4</v>
      </c>
      <c r="I11" s="15">
        <v>36.520903411821202</v>
      </c>
      <c r="J11" s="15"/>
    </row>
    <row r="12" spans="1:10" x14ac:dyDescent="0.2">
      <c r="A12" s="123"/>
      <c r="B12" s="123"/>
      <c r="C12" s="123"/>
      <c r="D12" s="128"/>
      <c r="H12" t="s">
        <v>78</v>
      </c>
      <c r="I12" s="15">
        <v>37.7760252365931</v>
      </c>
      <c r="J12" s="15"/>
    </row>
    <row r="13" spans="1:10" x14ac:dyDescent="0.2">
      <c r="A13" s="120" t="s">
        <v>64</v>
      </c>
      <c r="B13" s="120" t="s">
        <v>65</v>
      </c>
      <c r="C13" s="121">
        <v>824</v>
      </c>
      <c r="D13" s="126">
        <v>44.6564058096683</v>
      </c>
      <c r="H13" t="s">
        <v>23</v>
      </c>
      <c r="I13" s="15">
        <v>41.1752948231061</v>
      </c>
      <c r="J13" s="15"/>
    </row>
    <row r="14" spans="1:10" x14ac:dyDescent="0.2">
      <c r="A14" s="120" t="s">
        <v>73</v>
      </c>
      <c r="B14" s="120" t="s">
        <v>29</v>
      </c>
      <c r="C14" s="121">
        <v>859</v>
      </c>
      <c r="D14" s="126">
        <v>100.503100503101</v>
      </c>
      <c r="H14" t="s">
        <v>35</v>
      </c>
      <c r="I14" s="15">
        <v>43.456459969914803</v>
      </c>
      <c r="J14" s="15"/>
    </row>
    <row r="15" spans="1:10" x14ac:dyDescent="0.2">
      <c r="A15" s="120" t="s">
        <v>77</v>
      </c>
      <c r="B15" s="120" t="s">
        <v>78</v>
      </c>
      <c r="C15" s="121">
        <v>479</v>
      </c>
      <c r="D15" s="126">
        <v>37.7760252365931</v>
      </c>
      <c r="H15" t="s">
        <v>65</v>
      </c>
      <c r="I15" s="15">
        <v>44.6564058096683</v>
      </c>
      <c r="J15" s="15"/>
    </row>
    <row r="16" spans="1:10" x14ac:dyDescent="0.2">
      <c r="A16" s="120" t="s">
        <v>85</v>
      </c>
      <c r="B16" s="120" t="s">
        <v>31</v>
      </c>
      <c r="C16" s="121">
        <v>270</v>
      </c>
      <c r="D16" s="126">
        <v>59.288537549407103</v>
      </c>
      <c r="H16" t="s">
        <v>13</v>
      </c>
      <c r="I16" s="15">
        <v>47.381546134663303</v>
      </c>
      <c r="J16" s="15"/>
    </row>
    <row r="17" spans="1:10" x14ac:dyDescent="0.2">
      <c r="A17" s="120" t="s">
        <v>92</v>
      </c>
      <c r="B17" s="120" t="s">
        <v>32</v>
      </c>
      <c r="C17" s="121">
        <v>482</v>
      </c>
      <c r="D17" s="126">
        <v>52.488293585974098</v>
      </c>
      <c r="H17" t="s">
        <v>39</v>
      </c>
      <c r="I17" s="15">
        <v>48.566961959353797</v>
      </c>
      <c r="J17" s="15"/>
    </row>
    <row r="18" spans="1:10" x14ac:dyDescent="0.2">
      <c r="A18" s="120"/>
      <c r="B18" s="120"/>
      <c r="C18" s="121"/>
      <c r="D18" s="126"/>
      <c r="H18" t="s">
        <v>32</v>
      </c>
      <c r="I18" s="15">
        <v>52.488293585974098</v>
      </c>
      <c r="J18" s="15"/>
    </row>
    <row r="19" spans="1:10" x14ac:dyDescent="0.2">
      <c r="A19" s="120" t="s">
        <v>56</v>
      </c>
      <c r="B19" s="120" t="s">
        <v>34</v>
      </c>
      <c r="C19" s="121">
        <v>124</v>
      </c>
      <c r="D19" s="126">
        <v>31.794871794871799</v>
      </c>
      <c r="H19" t="s">
        <v>17</v>
      </c>
      <c r="I19" s="15">
        <v>53.531390134529197</v>
      </c>
      <c r="J19" s="15"/>
    </row>
    <row r="20" spans="1:10" x14ac:dyDescent="0.2">
      <c r="A20" s="120" t="s">
        <v>60</v>
      </c>
      <c r="B20" s="120" t="s">
        <v>35</v>
      </c>
      <c r="C20" s="121">
        <v>260</v>
      </c>
      <c r="D20" s="126">
        <v>43.456459969914803</v>
      </c>
      <c r="H20" t="s">
        <v>8</v>
      </c>
      <c r="I20" s="15">
        <v>56.757326586548601</v>
      </c>
      <c r="J20" s="15"/>
    </row>
    <row r="21" spans="1:10" x14ac:dyDescent="0.2">
      <c r="A21" s="120" t="s">
        <v>61</v>
      </c>
      <c r="B21" s="120" t="s">
        <v>36</v>
      </c>
      <c r="C21" s="121">
        <v>1189</v>
      </c>
      <c r="D21" s="126">
        <v>69.781090439579799</v>
      </c>
      <c r="H21" t="s">
        <v>55</v>
      </c>
      <c r="I21" s="15">
        <v>58.165548098434002</v>
      </c>
      <c r="J21" s="15"/>
    </row>
    <row r="22" spans="1:10" x14ac:dyDescent="0.2">
      <c r="A22" s="120" t="s">
        <v>79</v>
      </c>
      <c r="B22" s="120" t="s">
        <v>80</v>
      </c>
      <c r="C22" s="121">
        <v>1390</v>
      </c>
      <c r="D22" s="126">
        <v>109.379918161788</v>
      </c>
      <c r="H22" t="s">
        <v>31</v>
      </c>
      <c r="I22" s="15">
        <v>59.288537549407103</v>
      </c>
      <c r="J22" s="15"/>
    </row>
    <row r="23" spans="1:10" x14ac:dyDescent="0.2">
      <c r="A23" s="120" t="s">
        <v>86</v>
      </c>
      <c r="B23" s="120" t="s">
        <v>38</v>
      </c>
      <c r="C23" s="121">
        <v>752</v>
      </c>
      <c r="D23" s="126">
        <v>74.580977883566405</v>
      </c>
      <c r="H23" t="s">
        <v>67</v>
      </c>
      <c r="I23" s="15">
        <v>60.263653483992499</v>
      </c>
      <c r="J23" s="15"/>
    </row>
    <row r="24" spans="1:10" x14ac:dyDescent="0.2">
      <c r="A24" s="120" t="s">
        <v>82</v>
      </c>
      <c r="B24" s="120" t="s">
        <v>39</v>
      </c>
      <c r="C24" s="121">
        <v>466</v>
      </c>
      <c r="D24" s="126">
        <v>48.566961959353797</v>
      </c>
      <c r="H24" t="s">
        <v>16</v>
      </c>
      <c r="I24" s="15">
        <v>66.130473637176095</v>
      </c>
      <c r="J24" s="15"/>
    </row>
    <row r="25" spans="1:10" x14ac:dyDescent="0.2">
      <c r="A25" s="120" t="s">
        <v>90</v>
      </c>
      <c r="B25" s="120" t="s">
        <v>91</v>
      </c>
      <c r="C25" s="121">
        <v>520</v>
      </c>
      <c r="D25" s="126">
        <v>68.538289178858605</v>
      </c>
      <c r="H25" t="s">
        <v>91</v>
      </c>
      <c r="I25" s="15">
        <v>68.538289178858605</v>
      </c>
      <c r="J25" s="15"/>
    </row>
    <row r="26" spans="1:10" x14ac:dyDescent="0.2">
      <c r="A26" s="130" t="s">
        <v>42</v>
      </c>
      <c r="B26" s="131"/>
      <c r="C26" s="124">
        <v>7615</v>
      </c>
      <c r="D26" s="127">
        <v>62.863228107251402</v>
      </c>
      <c r="H26" t="s">
        <v>36</v>
      </c>
      <c r="I26" s="15">
        <v>69.781090439579799</v>
      </c>
      <c r="J26" s="15"/>
    </row>
    <row r="27" spans="1:10" x14ac:dyDescent="0.2">
      <c r="A27" s="123"/>
      <c r="B27" s="123"/>
      <c r="C27" s="123"/>
      <c r="D27" s="128"/>
      <c r="H27" t="s">
        <v>5</v>
      </c>
      <c r="I27" s="15">
        <v>73.770084067054697</v>
      </c>
      <c r="J27" s="15"/>
    </row>
    <row r="28" spans="1:10" x14ac:dyDescent="0.2">
      <c r="A28" s="120" t="s">
        <v>68</v>
      </c>
      <c r="B28" s="120" t="s">
        <v>7</v>
      </c>
      <c r="C28" s="121">
        <v>352</v>
      </c>
      <c r="D28" s="126">
        <v>34.341463414634099</v>
      </c>
      <c r="H28" t="s">
        <v>38</v>
      </c>
      <c r="I28" s="15">
        <v>74.580977883566405</v>
      </c>
      <c r="J28" s="15"/>
    </row>
    <row r="29" spans="1:10" x14ac:dyDescent="0.2">
      <c r="A29" s="120" t="s">
        <v>81</v>
      </c>
      <c r="B29" s="120" t="s">
        <v>8</v>
      </c>
      <c r="C29" s="121">
        <v>1346</v>
      </c>
      <c r="D29" s="126">
        <v>56.757326586548601</v>
      </c>
      <c r="H29" t="s">
        <v>76</v>
      </c>
      <c r="I29" s="15">
        <v>82.116788321167903</v>
      </c>
      <c r="J29" s="15"/>
    </row>
    <row r="30" spans="1:10" x14ac:dyDescent="0.2">
      <c r="A30" s="120" t="s">
        <v>87</v>
      </c>
      <c r="B30" s="120" t="s">
        <v>9</v>
      </c>
      <c r="C30" s="121">
        <v>474</v>
      </c>
      <c r="D30" s="126">
        <v>27.3324876023527</v>
      </c>
      <c r="H30" t="s">
        <v>10</v>
      </c>
      <c r="I30" s="15">
        <v>92.869982025164802</v>
      </c>
      <c r="J30" s="15"/>
    </row>
    <row r="31" spans="1:10" x14ac:dyDescent="0.2">
      <c r="A31" s="120" t="s">
        <v>89</v>
      </c>
      <c r="B31" s="120" t="s">
        <v>10</v>
      </c>
      <c r="C31" s="121">
        <v>1240</v>
      </c>
      <c r="D31" s="126">
        <v>92.869982025164802</v>
      </c>
      <c r="H31" t="s">
        <v>3</v>
      </c>
      <c r="I31" s="15">
        <v>94.710327455919398</v>
      </c>
      <c r="J31" s="15"/>
    </row>
    <row r="32" spans="1:10" x14ac:dyDescent="0.2">
      <c r="A32" s="120"/>
      <c r="B32" s="120"/>
      <c r="C32" s="121"/>
      <c r="D32" s="126"/>
      <c r="H32" t="s">
        <v>21</v>
      </c>
      <c r="I32" s="15">
        <v>100.33670033670001</v>
      </c>
      <c r="J32" s="15"/>
    </row>
    <row r="33" spans="1:10" x14ac:dyDescent="0.2">
      <c r="A33" s="120" t="s">
        <v>54</v>
      </c>
      <c r="B33" s="120" t="s">
        <v>55</v>
      </c>
      <c r="C33" s="121">
        <v>104</v>
      </c>
      <c r="D33" s="126">
        <v>58.165548098434002</v>
      </c>
      <c r="H33" t="s">
        <v>29</v>
      </c>
      <c r="I33" s="15">
        <v>100.503100503101</v>
      </c>
      <c r="J33" s="15"/>
    </row>
    <row r="34" spans="1:10" x14ac:dyDescent="0.2">
      <c r="A34" s="120" t="s">
        <v>57</v>
      </c>
      <c r="B34" s="120" t="s">
        <v>13</v>
      </c>
      <c r="C34" s="121">
        <v>171</v>
      </c>
      <c r="D34" s="126">
        <v>47.381546134663303</v>
      </c>
      <c r="H34" t="s">
        <v>80</v>
      </c>
      <c r="I34" s="15">
        <v>109.379918161788</v>
      </c>
      <c r="J34" s="15"/>
    </row>
    <row r="35" spans="1:10" x14ac:dyDescent="0.2">
      <c r="A35" s="120" t="s">
        <v>66</v>
      </c>
      <c r="B35" s="120" t="s">
        <v>67</v>
      </c>
      <c r="C35" s="121">
        <v>32</v>
      </c>
      <c r="D35" s="126">
        <v>60.263653483992499</v>
      </c>
      <c r="H35" t="s">
        <v>2</v>
      </c>
      <c r="I35" s="15">
        <v>117.396430364084</v>
      </c>
      <c r="J35" s="15"/>
    </row>
    <row r="36" spans="1:10" x14ac:dyDescent="0.2">
      <c r="A36" s="120" t="s">
        <v>70</v>
      </c>
      <c r="B36" s="120" t="s">
        <v>15</v>
      </c>
      <c r="C36" s="121">
        <v>236</v>
      </c>
      <c r="D36" s="126">
        <v>32.355360570331797</v>
      </c>
      <c r="H36" t="s">
        <v>26</v>
      </c>
      <c r="I36" s="15">
        <v>131.766873992168</v>
      </c>
      <c r="J36" s="15"/>
    </row>
    <row r="37" spans="1:10" x14ac:dyDescent="0.2">
      <c r="A37" s="120" t="s">
        <v>71</v>
      </c>
      <c r="B37" s="120" t="s">
        <v>16</v>
      </c>
      <c r="C37" s="121">
        <v>74</v>
      </c>
      <c r="D37" s="126">
        <v>66.130473637176095</v>
      </c>
      <c r="H37" t="s">
        <v>19</v>
      </c>
      <c r="I37" s="15">
        <v>191.19579500656999</v>
      </c>
      <c r="J37" s="15"/>
    </row>
    <row r="38" spans="1:10" x14ac:dyDescent="0.2">
      <c r="A38" s="120" t="s">
        <v>72</v>
      </c>
      <c r="B38" s="120" t="s">
        <v>17</v>
      </c>
      <c r="C38" s="121">
        <v>191</v>
      </c>
      <c r="D38" s="126">
        <v>53.531390134529197</v>
      </c>
    </row>
    <row r="39" spans="1:10" x14ac:dyDescent="0.2">
      <c r="A39" s="120"/>
      <c r="B39" s="120"/>
      <c r="C39" s="121"/>
      <c r="D39" s="126"/>
    </row>
    <row r="40" spans="1:10" x14ac:dyDescent="0.2">
      <c r="A40" s="120" t="s">
        <v>94</v>
      </c>
      <c r="B40" s="120" t="s">
        <v>19</v>
      </c>
      <c r="C40" s="121">
        <v>291</v>
      </c>
      <c r="D40" s="126">
        <v>191.19579500656999</v>
      </c>
    </row>
    <row r="41" spans="1:10" x14ac:dyDescent="0.2">
      <c r="A41" s="120" t="s">
        <v>58</v>
      </c>
      <c r="B41" s="120" t="s">
        <v>20</v>
      </c>
      <c r="C41" s="121">
        <v>98</v>
      </c>
      <c r="D41" s="126">
        <v>26.231263383297598</v>
      </c>
    </row>
    <row r="42" spans="1:10" x14ac:dyDescent="0.2">
      <c r="A42" s="120" t="s">
        <v>59</v>
      </c>
      <c r="B42" s="120" t="s">
        <v>21</v>
      </c>
      <c r="C42" s="121">
        <v>447</v>
      </c>
      <c r="D42" s="126">
        <v>100.33670033670001</v>
      </c>
    </row>
    <row r="43" spans="1:10" x14ac:dyDescent="0.2">
      <c r="A43" s="120" t="s">
        <v>62</v>
      </c>
      <c r="B43" s="120" t="s">
        <v>22</v>
      </c>
      <c r="C43" s="121">
        <v>20</v>
      </c>
      <c r="D43" s="126">
        <v>24.154589371980698</v>
      </c>
    </row>
    <row r="44" spans="1:10" x14ac:dyDescent="0.2">
      <c r="A44" s="120" t="s">
        <v>74</v>
      </c>
      <c r="B44" s="120" t="s">
        <v>23</v>
      </c>
      <c r="C44" s="121">
        <v>206</v>
      </c>
      <c r="D44" s="126">
        <v>41.1752948231061</v>
      </c>
    </row>
    <row r="45" spans="1:10" x14ac:dyDescent="0.2">
      <c r="A45" s="120" t="s">
        <v>93</v>
      </c>
      <c r="B45" s="120" t="s">
        <v>24</v>
      </c>
      <c r="C45" s="121">
        <v>61</v>
      </c>
      <c r="D45" s="126">
        <v>32.429558745348203</v>
      </c>
    </row>
    <row r="46" spans="1:10" x14ac:dyDescent="0.2">
      <c r="A46" s="120" t="s">
        <v>75</v>
      </c>
      <c r="B46" s="120" t="s">
        <v>76</v>
      </c>
      <c r="C46" s="121">
        <v>135</v>
      </c>
      <c r="D46" s="126">
        <v>82.116788321167903</v>
      </c>
    </row>
    <row r="47" spans="1:10" x14ac:dyDescent="0.2">
      <c r="A47" s="120" t="s">
        <v>84</v>
      </c>
      <c r="B47" s="120" t="s">
        <v>26</v>
      </c>
      <c r="C47" s="121">
        <v>572</v>
      </c>
      <c r="D47" s="126">
        <v>131.766873992168</v>
      </c>
    </row>
    <row r="48" spans="1:10" x14ac:dyDescent="0.2">
      <c r="A48" s="130" t="s">
        <v>189</v>
      </c>
      <c r="B48" s="131"/>
      <c r="C48" s="124">
        <v>6050</v>
      </c>
      <c r="D48" s="127">
        <v>56.278546246081397</v>
      </c>
    </row>
    <row r="49" spans="1:4" x14ac:dyDescent="0.2">
      <c r="A49" s="123"/>
      <c r="B49" s="123"/>
      <c r="C49" s="123"/>
      <c r="D49" s="129"/>
    </row>
    <row r="50" spans="1:4" x14ac:dyDescent="0.2">
      <c r="A50" s="130" t="s">
        <v>44</v>
      </c>
      <c r="B50" s="131" t="s">
        <v>43</v>
      </c>
      <c r="C50" s="122">
        <v>29573</v>
      </c>
      <c r="D50" s="124">
        <v>75</v>
      </c>
    </row>
  </sheetData>
  <sortState ref="H44:I84">
    <sortCondition ref="I44"/>
  </sortState>
  <mergeCells count="2"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workbookViewId="0">
      <selection sqref="A1:I1"/>
    </sheetView>
  </sheetViews>
  <sheetFormatPr baseColWidth="10" defaultColWidth="9.140625" defaultRowHeight="12.75" x14ac:dyDescent="0.2"/>
  <cols>
    <col min="1" max="1" width="30.42578125" style="138" customWidth="1"/>
    <col min="2" max="15" width="9.140625" style="138"/>
    <col min="16" max="19" width="10.85546875" style="138" bestFit="1" customWidth="1"/>
    <col min="20" max="16384" width="9.140625" style="138"/>
  </cols>
  <sheetData>
    <row r="1" spans="1:9" ht="16.5" x14ac:dyDescent="0.25">
      <c r="A1" s="218" t="s">
        <v>192</v>
      </c>
      <c r="B1" s="218"/>
      <c r="C1" s="218"/>
      <c r="D1" s="218"/>
      <c r="E1" s="218"/>
      <c r="F1" s="218"/>
      <c r="G1" s="218"/>
      <c r="H1" s="218"/>
      <c r="I1" s="218"/>
    </row>
    <row r="2" spans="1:9" x14ac:dyDescent="0.2">
      <c r="A2" s="148" t="s">
        <v>187</v>
      </c>
      <c r="B2" s="139"/>
      <c r="C2" s="139"/>
      <c r="D2" s="139"/>
      <c r="E2" s="139"/>
      <c r="F2" s="139"/>
      <c r="G2" s="139"/>
      <c r="H2" s="139"/>
      <c r="I2" s="139"/>
    </row>
    <row r="3" spans="1:9" x14ac:dyDescent="0.2">
      <c r="A3" s="139"/>
      <c r="B3" s="139"/>
      <c r="C3" s="139"/>
      <c r="D3" s="139"/>
      <c r="E3" s="139"/>
      <c r="F3" s="139"/>
      <c r="G3" s="139"/>
      <c r="H3" s="139"/>
      <c r="I3" s="139"/>
    </row>
    <row r="4" spans="1:9" ht="12.95" customHeight="1" x14ac:dyDescent="0.2">
      <c r="A4" s="147"/>
      <c r="B4" s="219" t="s">
        <v>126</v>
      </c>
      <c r="C4" s="219"/>
      <c r="D4" s="219"/>
      <c r="E4" s="219"/>
      <c r="F4" s="219"/>
      <c r="G4" s="220" t="s">
        <v>44</v>
      </c>
      <c r="H4" s="139"/>
      <c r="I4" s="139"/>
    </row>
    <row r="5" spans="1:9" ht="63.75" x14ac:dyDescent="0.2">
      <c r="A5" s="139"/>
      <c r="B5" s="146" t="s">
        <v>127</v>
      </c>
      <c r="C5" s="146" t="s">
        <v>128</v>
      </c>
      <c r="D5" s="146" t="s">
        <v>129</v>
      </c>
      <c r="E5" s="146" t="s">
        <v>130</v>
      </c>
      <c r="F5" s="146" t="s">
        <v>131</v>
      </c>
      <c r="G5" s="220" t="s">
        <v>132</v>
      </c>
      <c r="H5" s="139"/>
      <c r="I5" s="139"/>
    </row>
    <row r="6" spans="1:9" x14ac:dyDescent="0.2">
      <c r="A6" s="145" t="s">
        <v>133</v>
      </c>
      <c r="B6" s="144">
        <v>211</v>
      </c>
      <c r="C6" s="144">
        <v>26</v>
      </c>
      <c r="D6" s="144"/>
      <c r="E6" s="144"/>
      <c r="F6" s="144"/>
      <c r="G6" s="142">
        <f>SUM(B6:F6)</f>
        <v>237</v>
      </c>
      <c r="H6" s="139"/>
      <c r="I6" s="139"/>
    </row>
    <row r="7" spans="1:9" x14ac:dyDescent="0.2">
      <c r="A7" s="145" t="s">
        <v>134</v>
      </c>
      <c r="B7" s="144">
        <v>28296</v>
      </c>
      <c r="C7" s="144">
        <v>1002</v>
      </c>
      <c r="D7" s="144">
        <v>18</v>
      </c>
      <c r="E7" s="144">
        <v>20</v>
      </c>
      <c r="F7" s="144"/>
      <c r="G7" s="142">
        <f>SUM(B7:F7)</f>
        <v>29336</v>
      </c>
      <c r="H7" s="139"/>
      <c r="I7" s="139"/>
    </row>
    <row r="8" spans="1:9" x14ac:dyDescent="0.2">
      <c r="A8" s="143" t="s">
        <v>132</v>
      </c>
      <c r="B8" s="142">
        <f>SUM(B6:B7)</f>
        <v>28507</v>
      </c>
      <c r="C8" s="142">
        <f>SUM(C6:C7)</f>
        <v>1028</v>
      </c>
      <c r="D8" s="142">
        <f>SUM(D6:D7)</f>
        <v>18</v>
      </c>
      <c r="E8" s="142">
        <f>SUM(E6:E7)</f>
        <v>20</v>
      </c>
      <c r="F8" s="142">
        <f>SUM(F6:F7)</f>
        <v>0</v>
      </c>
      <c r="G8" s="142">
        <f>SUM(B8:F8)</f>
        <v>29573</v>
      </c>
      <c r="H8" s="139"/>
      <c r="I8" s="139"/>
    </row>
    <row r="9" spans="1:9" x14ac:dyDescent="0.2">
      <c r="A9" s="139"/>
      <c r="B9" s="139"/>
      <c r="C9" s="139"/>
      <c r="D9" s="139"/>
      <c r="E9" s="139"/>
      <c r="F9" s="139"/>
      <c r="G9" s="139"/>
      <c r="H9" s="139"/>
      <c r="I9" s="139"/>
    </row>
    <row r="10" spans="1:9" x14ac:dyDescent="0.2">
      <c r="A10" s="141" t="s">
        <v>135</v>
      </c>
      <c r="B10" s="140">
        <f>B7/B8</f>
        <v>0.99259830918721714</v>
      </c>
      <c r="C10" s="140">
        <f>C7/C8</f>
        <v>0.97470817120622566</v>
      </c>
      <c r="D10" s="140">
        <f>D7/D8</f>
        <v>1</v>
      </c>
      <c r="E10" s="140">
        <f>E7/E8</f>
        <v>1</v>
      </c>
      <c r="F10" s="140">
        <v>0</v>
      </c>
      <c r="G10" s="140">
        <f>G7/G8</f>
        <v>0.99198593311466543</v>
      </c>
      <c r="H10" s="139"/>
      <c r="I10" s="139"/>
    </row>
    <row r="13" spans="1:9" ht="15" x14ac:dyDescent="0.2">
      <c r="A13" s="171" t="s">
        <v>193</v>
      </c>
      <c r="B13" s="171"/>
      <c r="C13" s="171"/>
      <c r="D13" s="171"/>
      <c r="E13" s="171"/>
      <c r="F13" s="171"/>
      <c r="G13" s="171"/>
      <c r="H13" s="171"/>
      <c r="I13" s="171"/>
    </row>
    <row r="14" spans="1:9" x14ac:dyDescent="0.2">
      <c r="A14" s="40" t="s">
        <v>184</v>
      </c>
      <c r="B14" s="16"/>
      <c r="C14" s="16"/>
      <c r="D14" s="16"/>
      <c r="E14" s="16"/>
      <c r="F14" s="16"/>
      <c r="G14" s="16"/>
      <c r="H14" s="16"/>
      <c r="I14" s="16"/>
    </row>
    <row r="15" spans="1:9" x14ac:dyDescent="0.2">
      <c r="A15" s="40"/>
      <c r="B15" s="16"/>
      <c r="C15" s="16"/>
      <c r="D15" s="16"/>
      <c r="E15" s="16"/>
      <c r="F15" s="16"/>
      <c r="G15" s="16"/>
      <c r="H15" s="16"/>
      <c r="I15" s="16"/>
    </row>
    <row r="16" spans="1:9" x14ac:dyDescent="0.2">
      <c r="A16" s="16"/>
      <c r="B16" s="221" t="s">
        <v>102</v>
      </c>
      <c r="C16" s="221"/>
      <c r="D16" s="221"/>
      <c r="E16" s="221"/>
      <c r="F16" s="221"/>
      <c r="G16" s="221"/>
      <c r="H16" s="221"/>
      <c r="I16" s="222" t="s">
        <v>44</v>
      </c>
    </row>
    <row r="17" spans="1:9" x14ac:dyDescent="0.2">
      <c r="A17" s="16"/>
      <c r="B17" s="149" t="s">
        <v>109</v>
      </c>
      <c r="C17" s="149" t="s">
        <v>110</v>
      </c>
      <c r="D17" s="149" t="s">
        <v>111</v>
      </c>
      <c r="E17" s="149" t="s">
        <v>112</v>
      </c>
      <c r="F17" s="149" t="s">
        <v>113</v>
      </c>
      <c r="G17" s="149" t="s">
        <v>114</v>
      </c>
      <c r="H17" s="149" t="s">
        <v>200</v>
      </c>
      <c r="I17" s="222"/>
    </row>
    <row r="18" spans="1:9" x14ac:dyDescent="0.2">
      <c r="A18" s="150" t="s">
        <v>103</v>
      </c>
      <c r="B18" s="144">
        <v>120</v>
      </c>
      <c r="C18" s="144">
        <v>1723</v>
      </c>
      <c r="D18" s="144">
        <v>8898</v>
      </c>
      <c r="E18" s="144">
        <v>9936</v>
      </c>
      <c r="F18" s="144">
        <v>6518</v>
      </c>
      <c r="G18" s="144">
        <v>1292</v>
      </c>
      <c r="H18" s="144">
        <v>20</v>
      </c>
      <c r="I18" s="149">
        <f>SUM(B18:H18)</f>
        <v>28507</v>
      </c>
    </row>
    <row r="19" spans="1:9" x14ac:dyDescent="0.2">
      <c r="A19" s="150" t="s">
        <v>104</v>
      </c>
      <c r="B19" s="144">
        <v>4</v>
      </c>
      <c r="C19" s="144">
        <v>122</v>
      </c>
      <c r="D19" s="144">
        <v>437</v>
      </c>
      <c r="E19" s="144">
        <v>295</v>
      </c>
      <c r="F19" s="144">
        <v>150</v>
      </c>
      <c r="G19" s="144">
        <v>19</v>
      </c>
      <c r="H19" s="144">
        <v>1</v>
      </c>
      <c r="I19" s="149">
        <f>SUM(B19:H19)</f>
        <v>1028</v>
      </c>
    </row>
    <row r="20" spans="1:9" x14ac:dyDescent="0.2">
      <c r="A20" s="150" t="s">
        <v>105</v>
      </c>
      <c r="B20" s="144"/>
      <c r="C20" s="144">
        <v>6</v>
      </c>
      <c r="D20" s="144">
        <v>4</v>
      </c>
      <c r="E20" s="144">
        <v>4</v>
      </c>
      <c r="F20" s="144">
        <v>3</v>
      </c>
      <c r="G20" s="144"/>
      <c r="H20" s="144">
        <v>1</v>
      </c>
      <c r="I20" s="149">
        <f>SUM(B20:H20)</f>
        <v>18</v>
      </c>
    </row>
    <row r="21" spans="1:9" x14ac:dyDescent="0.2">
      <c r="A21" s="150" t="s">
        <v>106</v>
      </c>
      <c r="B21" s="144">
        <v>2</v>
      </c>
      <c r="C21" s="144">
        <v>7</v>
      </c>
      <c r="D21" s="144">
        <v>4</v>
      </c>
      <c r="E21" s="144"/>
      <c r="F21" s="144">
        <v>1</v>
      </c>
      <c r="G21" s="144">
        <v>5</v>
      </c>
      <c r="H21" s="144">
        <v>1</v>
      </c>
      <c r="I21" s="149">
        <f>SUM(B21:H21)</f>
        <v>20</v>
      </c>
    </row>
    <row r="22" spans="1:9" x14ac:dyDescent="0.2">
      <c r="A22" s="151" t="s">
        <v>44</v>
      </c>
      <c r="B22" s="152">
        <f t="shared" ref="B22:H22" si="0">SUM(B18:B21)</f>
        <v>126</v>
      </c>
      <c r="C22" s="152">
        <f t="shared" si="0"/>
        <v>1858</v>
      </c>
      <c r="D22" s="152">
        <f t="shared" si="0"/>
        <v>9343</v>
      </c>
      <c r="E22" s="152">
        <f t="shared" si="0"/>
        <v>10235</v>
      </c>
      <c r="F22" s="152">
        <f t="shared" si="0"/>
        <v>6672</v>
      </c>
      <c r="G22" s="152">
        <f t="shared" si="0"/>
        <v>1316</v>
      </c>
      <c r="H22" s="152">
        <f t="shared" si="0"/>
        <v>23</v>
      </c>
      <c r="I22" s="152">
        <f>SUM(B22:H22)</f>
        <v>29573</v>
      </c>
    </row>
    <row r="23" spans="1:9" x14ac:dyDescent="0.2">
      <c r="A23" s="151" t="s">
        <v>107</v>
      </c>
      <c r="B23" s="172">
        <f t="shared" ref="B23:I23" si="1">B19/(B19+B18)</f>
        <v>3.2258064516129031E-2</v>
      </c>
      <c r="C23" s="172">
        <f t="shared" si="1"/>
        <v>6.6124661246612468E-2</v>
      </c>
      <c r="D23" s="172">
        <f t="shared" si="1"/>
        <v>4.6813069094804496E-2</v>
      </c>
      <c r="E23" s="172">
        <f t="shared" si="1"/>
        <v>2.8833936076629849E-2</v>
      </c>
      <c r="F23" s="172">
        <f t="shared" si="1"/>
        <v>2.2495500899820036E-2</v>
      </c>
      <c r="G23" s="172">
        <f>G19/(G19+G18)</f>
        <v>1.4492753623188406E-2</v>
      </c>
      <c r="H23" s="172">
        <f t="shared" si="1"/>
        <v>4.7619047619047616E-2</v>
      </c>
      <c r="I23" s="153">
        <f t="shared" si="1"/>
        <v>3.4806162180463854E-2</v>
      </c>
    </row>
    <row r="26" spans="1:9" ht="15" x14ac:dyDescent="0.2">
      <c r="A26" s="217" t="s">
        <v>48</v>
      </c>
      <c r="B26" s="217"/>
      <c r="C26" s="217"/>
      <c r="D26" s="217"/>
      <c r="E26" s="217"/>
      <c r="F26" s="217"/>
      <c r="G26" s="217"/>
    </row>
    <row r="27" spans="1:9" x14ac:dyDescent="0.2">
      <c r="A27" s="154" t="s">
        <v>187</v>
      </c>
      <c r="B27" s="16"/>
      <c r="C27" s="16"/>
      <c r="D27" s="16"/>
      <c r="E27" s="16"/>
      <c r="F27" s="16"/>
      <c r="G27" s="16"/>
    </row>
    <row r="28" spans="1:9" x14ac:dyDescent="0.2">
      <c r="A28" s="16"/>
      <c r="B28" s="16"/>
      <c r="C28" s="16"/>
      <c r="D28" s="16"/>
      <c r="E28" s="16"/>
      <c r="F28" s="16"/>
      <c r="G28" s="16"/>
    </row>
    <row r="29" spans="1:9" ht="63.75" x14ac:dyDescent="0.2">
      <c r="A29" s="16"/>
      <c r="B29" s="155" t="s">
        <v>194</v>
      </c>
      <c r="C29" s="155" t="s">
        <v>137</v>
      </c>
      <c r="D29" s="155" t="s">
        <v>138</v>
      </c>
      <c r="E29" s="156" t="s">
        <v>49</v>
      </c>
      <c r="F29" s="16"/>
      <c r="G29" s="16"/>
    </row>
    <row r="30" spans="1:9" x14ac:dyDescent="0.2">
      <c r="A30" s="157" t="s">
        <v>50</v>
      </c>
      <c r="B30" s="158">
        <v>5658</v>
      </c>
      <c r="C30" s="158">
        <v>374125</v>
      </c>
      <c r="D30" s="158">
        <v>1549259</v>
      </c>
      <c r="E30" s="199">
        <f t="shared" ref="E30:E36" si="2">D30/C30</f>
        <v>4.1410197126628798</v>
      </c>
      <c r="F30" s="159"/>
      <c r="G30" s="16"/>
    </row>
    <row r="31" spans="1:9" x14ac:dyDescent="0.2">
      <c r="A31" s="157" t="s">
        <v>51</v>
      </c>
      <c r="B31" s="158">
        <v>5551</v>
      </c>
      <c r="C31" s="158">
        <v>463493</v>
      </c>
      <c r="D31" s="158">
        <v>1913266</v>
      </c>
      <c r="E31" s="199">
        <f t="shared" si="2"/>
        <v>4.1279285771306151</v>
      </c>
      <c r="F31" s="159"/>
      <c r="G31" s="16"/>
    </row>
    <row r="32" spans="1:9" x14ac:dyDescent="0.2">
      <c r="A32" s="157" t="s">
        <v>52</v>
      </c>
      <c r="B32" s="158">
        <v>9500</v>
      </c>
      <c r="C32" s="158">
        <v>708518</v>
      </c>
      <c r="D32" s="158">
        <v>3778080</v>
      </c>
      <c r="E32" s="199">
        <f t="shared" si="2"/>
        <v>5.3323698198210909</v>
      </c>
      <c r="F32" s="159"/>
      <c r="G32" s="16"/>
    </row>
    <row r="33" spans="1:20" x14ac:dyDescent="0.2">
      <c r="A33" s="157" t="s">
        <v>195</v>
      </c>
      <c r="B33" s="158"/>
      <c r="C33" s="158">
        <v>463081</v>
      </c>
      <c r="D33" s="158">
        <v>2694162</v>
      </c>
      <c r="E33" s="199">
        <f t="shared" si="2"/>
        <v>5.8179065865366963</v>
      </c>
      <c r="F33" s="159"/>
      <c r="G33" s="16"/>
    </row>
    <row r="34" spans="1:20" x14ac:dyDescent="0.2">
      <c r="A34" s="157" t="s">
        <v>196</v>
      </c>
      <c r="B34" s="158"/>
      <c r="C34" s="158">
        <v>149776</v>
      </c>
      <c r="D34" s="158">
        <v>828852</v>
      </c>
      <c r="E34" s="199">
        <f t="shared" si="2"/>
        <v>5.5339440230744579</v>
      </c>
      <c r="F34" s="159"/>
      <c r="G34" s="16"/>
    </row>
    <row r="35" spans="1:20" x14ac:dyDescent="0.2">
      <c r="A35" s="160" t="s">
        <v>44</v>
      </c>
      <c r="B35" s="161">
        <f>SUM(B30:B34)</f>
        <v>20709</v>
      </c>
      <c r="C35" s="161">
        <f>SUM(C30:C32)</f>
        <v>1546136</v>
      </c>
      <c r="D35" s="161">
        <f>SUM(D30:D32)</f>
        <v>7240605</v>
      </c>
      <c r="E35" s="200">
        <f t="shared" si="2"/>
        <v>4.6830324111203669</v>
      </c>
      <c r="F35" s="159"/>
      <c r="G35" s="16"/>
    </row>
    <row r="38" spans="1:20" ht="15" x14ac:dyDescent="0.2">
      <c r="A38" s="217" t="s">
        <v>197</v>
      </c>
      <c r="B38" s="217"/>
      <c r="C38" s="217"/>
      <c r="D38" s="217"/>
      <c r="E38" s="217"/>
      <c r="F38" s="217"/>
      <c r="G38" s="217"/>
    </row>
    <row r="39" spans="1:20" x14ac:dyDescent="0.2">
      <c r="A39" s="162" t="s">
        <v>187</v>
      </c>
      <c r="B39"/>
      <c r="C39"/>
      <c r="D39"/>
      <c r="E39"/>
      <c r="F39"/>
      <c r="G39"/>
    </row>
    <row r="40" spans="1:20" x14ac:dyDescent="0.2">
      <c r="A40"/>
      <c r="B40"/>
      <c r="C40"/>
      <c r="D40"/>
      <c r="E40"/>
      <c r="F40"/>
      <c r="G40"/>
    </row>
    <row r="41" spans="1:20" x14ac:dyDescent="0.2">
      <c r="A41"/>
      <c r="B41"/>
      <c r="C41"/>
      <c r="D41"/>
      <c r="E41"/>
      <c r="F41"/>
      <c r="G41"/>
    </row>
    <row r="42" spans="1:20" x14ac:dyDescent="0.2">
      <c r="A42"/>
      <c r="B42"/>
      <c r="C42"/>
      <c r="D42"/>
      <c r="E42"/>
      <c r="F42"/>
      <c r="G42"/>
    </row>
    <row r="43" spans="1:20" ht="76.5" x14ac:dyDescent="0.2">
      <c r="A43"/>
      <c r="B43" s="163" t="s">
        <v>138</v>
      </c>
      <c r="C43" s="163" t="s">
        <v>198</v>
      </c>
      <c r="D43" s="164" t="s">
        <v>49</v>
      </c>
      <c r="E43"/>
      <c r="F43"/>
      <c r="G43"/>
    </row>
    <row r="44" spans="1:20" x14ac:dyDescent="0.2">
      <c r="A44" s="163" t="s">
        <v>1</v>
      </c>
      <c r="B44" s="165">
        <v>1122726</v>
      </c>
      <c r="C44" s="165">
        <v>248453</v>
      </c>
      <c r="D44" s="166">
        <f t="shared" ref="D44:D53" si="3">B44/C44</f>
        <v>4.5188667474331163</v>
      </c>
      <c r="E44"/>
      <c r="F44"/>
      <c r="G44"/>
    </row>
    <row r="45" spans="1:20" x14ac:dyDescent="0.2">
      <c r="A45" s="163" t="s">
        <v>0</v>
      </c>
      <c r="B45" s="165">
        <v>5179462</v>
      </c>
      <c r="C45" s="165">
        <v>968018</v>
      </c>
      <c r="D45" s="166">
        <f t="shared" si="3"/>
        <v>5.3505843899596908</v>
      </c>
      <c r="E45"/>
      <c r="F45"/>
      <c r="G45"/>
      <c r="P45" s="138" t="s">
        <v>139</v>
      </c>
      <c r="Q45" s="138" t="s">
        <v>51</v>
      </c>
      <c r="R45" s="138" t="s">
        <v>52</v>
      </c>
      <c r="S45" s="138" t="s">
        <v>53</v>
      </c>
    </row>
    <row r="46" spans="1:20" x14ac:dyDescent="0.2">
      <c r="A46" s="163" t="s">
        <v>118</v>
      </c>
      <c r="B46" s="165">
        <v>2133379</v>
      </c>
      <c r="C46" s="165">
        <v>364807</v>
      </c>
      <c r="D46" s="166">
        <f t="shared" si="3"/>
        <v>5.8479661848593913</v>
      </c>
      <c r="E46"/>
      <c r="F46"/>
      <c r="G46"/>
      <c r="P46" s="196">
        <v>5658</v>
      </c>
      <c r="Q46" s="196">
        <v>5551</v>
      </c>
      <c r="R46" s="196">
        <v>9500</v>
      </c>
      <c r="S46" s="196">
        <v>8882</v>
      </c>
      <c r="T46" s="197">
        <f>SUM(P46:S46)</f>
        <v>29591</v>
      </c>
    </row>
    <row r="47" spans="1:20" x14ac:dyDescent="0.2">
      <c r="A47" s="163" t="s">
        <v>119</v>
      </c>
      <c r="B47" s="165">
        <v>183974</v>
      </c>
      <c r="C47" s="165">
        <v>29387</v>
      </c>
      <c r="D47" s="166">
        <f t="shared" si="3"/>
        <v>6.2603872460611836</v>
      </c>
      <c r="E47"/>
      <c r="F47"/>
      <c r="G47"/>
      <c r="P47" s="198">
        <f>P46/$T$46</f>
        <v>0.19120678584704809</v>
      </c>
      <c r="Q47" s="198">
        <f t="shared" ref="Q47:S47" si="4">Q46/$T$46</f>
        <v>0.1875908215335744</v>
      </c>
      <c r="R47" s="198">
        <f t="shared" si="4"/>
        <v>0.32104356054205668</v>
      </c>
      <c r="S47" s="198">
        <f t="shared" si="4"/>
        <v>0.3001588320773208</v>
      </c>
    </row>
    <row r="48" spans="1:20" x14ac:dyDescent="0.2">
      <c r="A48" s="163" t="s">
        <v>120</v>
      </c>
      <c r="B48" s="165">
        <v>12842</v>
      </c>
      <c r="C48" s="165">
        <v>1398</v>
      </c>
      <c r="D48" s="166">
        <f t="shared" si="3"/>
        <v>9.1859799713876971</v>
      </c>
      <c r="E48"/>
      <c r="F48"/>
      <c r="G48"/>
    </row>
    <row r="49" spans="1:7" ht="25.5" x14ac:dyDescent="0.2">
      <c r="A49" s="163" t="s">
        <v>121</v>
      </c>
      <c r="B49" s="165">
        <v>250692</v>
      </c>
      <c r="C49" s="165">
        <v>53058</v>
      </c>
      <c r="D49" s="166">
        <f t="shared" si="3"/>
        <v>4.7248671265407669</v>
      </c>
      <c r="E49"/>
      <c r="F49"/>
      <c r="G49"/>
    </row>
    <row r="50" spans="1:7" x14ac:dyDescent="0.2">
      <c r="A50" s="167" t="s">
        <v>45</v>
      </c>
      <c r="B50" s="165">
        <v>1263355</v>
      </c>
      <c r="C50" s="165">
        <v>358663</v>
      </c>
      <c r="D50" s="166">
        <f t="shared" si="3"/>
        <v>3.5224012513139074</v>
      </c>
      <c r="E50"/>
      <c r="F50"/>
      <c r="G50"/>
    </row>
    <row r="51" spans="1:7" x14ac:dyDescent="0.2">
      <c r="A51" s="167" t="s">
        <v>122</v>
      </c>
      <c r="B51" s="165">
        <v>572083</v>
      </c>
      <c r="C51" s="165">
        <v>127595</v>
      </c>
      <c r="D51" s="166">
        <f t="shared" si="3"/>
        <v>4.4835847799678668</v>
      </c>
      <c r="E51"/>
      <c r="F51"/>
      <c r="G51"/>
    </row>
    <row r="52" spans="1:7" ht="25.5" x14ac:dyDescent="0.2">
      <c r="A52" s="163" t="s">
        <v>123</v>
      </c>
      <c r="B52" s="165">
        <v>45106</v>
      </c>
      <c r="C52" s="165">
        <v>7614</v>
      </c>
      <c r="D52" s="166">
        <f t="shared" si="3"/>
        <v>5.924087207775151</v>
      </c>
      <c r="E52"/>
      <c r="F52"/>
      <c r="G52"/>
    </row>
    <row r="53" spans="1:7" x14ac:dyDescent="0.2">
      <c r="A53" s="168" t="s">
        <v>199</v>
      </c>
      <c r="B53" s="169">
        <v>10763619</v>
      </c>
      <c r="C53" s="169">
        <v>2158993</v>
      </c>
      <c r="D53" s="170">
        <f t="shared" si="3"/>
        <v>4.9854811942419452</v>
      </c>
      <c r="E53"/>
      <c r="F53"/>
      <c r="G53"/>
    </row>
  </sheetData>
  <mergeCells count="7">
    <mergeCell ref="A26:G26"/>
    <mergeCell ref="A38:G38"/>
    <mergeCell ref="A1:I1"/>
    <mergeCell ref="B4:F4"/>
    <mergeCell ref="G4:G5"/>
    <mergeCell ref="B16:H16"/>
    <mergeCell ref="I16:I17"/>
  </mergeCells>
  <pageMargins left="0.78749999999999998" right="0.78749999999999998" top="0.41666666666666702" bottom="0.33263888888888898" header="0.51180555555555496" footer="0.5118055555555549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59"/>
  <sheetViews>
    <sheetView workbookViewId="0">
      <selection activeCell="I17" sqref="I17"/>
    </sheetView>
  </sheetViews>
  <sheetFormatPr baseColWidth="10" defaultRowHeight="12.75" x14ac:dyDescent="0.2"/>
  <cols>
    <col min="1" max="1" width="5" style="14" customWidth="1"/>
    <col min="2" max="2" width="11.42578125" style="14"/>
    <col min="3" max="3" width="16.5703125" style="14" customWidth="1"/>
    <col min="4" max="5" width="11.42578125" style="14" customWidth="1"/>
    <col min="6" max="6" width="10" style="21" customWidth="1"/>
    <col min="7" max="7" width="9.85546875" style="14" customWidth="1"/>
    <col min="8" max="8" width="9.85546875" style="21" customWidth="1"/>
    <col min="9" max="9" width="8.85546875" style="14" customWidth="1"/>
    <col min="10" max="10" width="9.85546875" style="21" customWidth="1"/>
    <col min="11" max="12" width="11.42578125" style="14" customWidth="1"/>
    <col min="13" max="13" width="14" style="41" customWidth="1"/>
    <col min="14" max="15" width="11.42578125" style="14" customWidth="1"/>
    <col min="16" max="16" width="14" style="41" customWidth="1"/>
    <col min="17" max="17" width="14" style="179" customWidth="1"/>
    <col min="18" max="18" width="15.85546875" style="186" customWidth="1"/>
    <col min="19" max="20" width="11.42578125" style="14"/>
    <col min="21" max="21" width="5.7109375" style="14" customWidth="1"/>
    <col min="22" max="22" width="11.42578125" style="14"/>
    <col min="23" max="23" width="5.7109375" style="14" customWidth="1"/>
    <col min="24" max="24" width="11.42578125" style="14"/>
    <col min="25" max="25" width="5.7109375" style="14" customWidth="1"/>
    <col min="26" max="26" width="11.42578125" style="14"/>
    <col min="27" max="27" width="5.7109375" style="14" customWidth="1"/>
    <col min="28" max="28" width="11.42578125" style="14"/>
    <col min="29" max="29" width="5.7109375" style="14" customWidth="1"/>
    <col min="30" max="30" width="11.42578125" style="14"/>
    <col min="31" max="31" width="5.7109375" style="14" customWidth="1"/>
    <col min="32" max="33" width="11.42578125" style="14"/>
    <col min="34" max="34" width="5.7109375" style="14" customWidth="1"/>
    <col min="35" max="35" width="11.42578125" style="14"/>
    <col min="36" max="36" width="5.7109375" style="14" customWidth="1"/>
    <col min="37" max="37" width="11.42578125" style="14"/>
    <col min="38" max="38" width="5.7109375" style="14" customWidth="1"/>
    <col min="39" max="39" width="11.42578125" style="14"/>
    <col min="40" max="40" width="5.7109375" style="14" customWidth="1"/>
    <col min="41" max="41" width="11.42578125" style="14"/>
    <col min="42" max="42" width="5.7109375" style="14" customWidth="1"/>
    <col min="43" max="43" width="11.42578125" style="14"/>
    <col min="44" max="44" width="5.7109375" style="14" customWidth="1"/>
    <col min="45" max="45" width="11.42578125" style="14"/>
    <col min="46" max="46" width="5.7109375" style="14" customWidth="1"/>
    <col min="47" max="47" width="0" style="72" hidden="1" customWidth="1"/>
    <col min="48" max="49" width="11.42578125" style="72"/>
    <col min="50" max="50" width="0" style="72" hidden="1" customWidth="1"/>
    <col min="51" max="51" width="11.42578125" style="72"/>
    <col min="52" max="52" width="11.42578125" style="69"/>
    <col min="53" max="53" width="24.28515625" style="132" customWidth="1"/>
    <col min="54" max="54" width="11.42578125" style="14"/>
    <col min="55" max="55" width="8.28515625" style="14" customWidth="1"/>
    <col min="56" max="56" width="11.42578125" style="14"/>
    <col min="57" max="57" width="5.7109375" style="14" customWidth="1"/>
    <col min="58" max="58" width="11.42578125" style="14"/>
    <col min="59" max="59" width="7.140625" style="14" customWidth="1"/>
    <col min="60" max="60" width="11.42578125" style="14"/>
    <col min="61" max="61" width="8.42578125" style="14" customWidth="1"/>
    <col min="62" max="16384" width="11.42578125" style="14"/>
  </cols>
  <sheetData>
    <row r="1" spans="2:62" ht="15.75" x14ac:dyDescent="0.2">
      <c r="C1" s="20" t="s">
        <v>95</v>
      </c>
    </row>
    <row r="2" spans="2:62" x14ac:dyDescent="0.2">
      <c r="C2" s="22" t="s">
        <v>184</v>
      </c>
    </row>
    <row r="4" spans="2:62" ht="15" x14ac:dyDescent="0.25">
      <c r="G4" s="223" t="s">
        <v>96</v>
      </c>
      <c r="H4" s="223"/>
      <c r="I4" s="223"/>
      <c r="J4" s="223"/>
      <c r="M4" s="42"/>
      <c r="P4" s="42"/>
      <c r="Q4" s="180"/>
      <c r="R4" s="195" t="s">
        <v>202</v>
      </c>
      <c r="T4" s="58" t="s">
        <v>108</v>
      </c>
      <c r="U4" s="59"/>
      <c r="V4" s="60"/>
      <c r="W4" s="59"/>
      <c r="X4" s="60"/>
      <c r="Y4" s="59"/>
      <c r="Z4" s="60"/>
      <c r="AA4" s="59"/>
      <c r="AB4" s="60"/>
      <c r="AC4" s="59"/>
      <c r="AD4" s="60"/>
      <c r="AE4" s="61"/>
      <c r="AG4" s="91" t="s">
        <v>125</v>
      </c>
      <c r="AH4" s="59"/>
      <c r="AI4" s="60"/>
      <c r="AJ4" s="59"/>
      <c r="AK4" s="60"/>
      <c r="AL4" s="59"/>
      <c r="AM4" s="60"/>
      <c r="AN4" s="59"/>
      <c r="AO4" s="60"/>
      <c r="AP4" s="59"/>
      <c r="AQ4" s="60"/>
      <c r="AR4" s="59"/>
      <c r="AS4" s="60"/>
      <c r="AT4" s="61"/>
      <c r="BB4" s="137" t="s">
        <v>191</v>
      </c>
      <c r="BC4" s="59"/>
      <c r="BD4" s="60"/>
      <c r="BE4" s="59"/>
      <c r="BF4" s="60"/>
      <c r="BG4" s="59"/>
      <c r="BH4" s="60"/>
      <c r="BI4" s="59"/>
      <c r="BJ4" s="59"/>
    </row>
    <row r="5" spans="2:62" ht="60.75" thickBot="1" x14ac:dyDescent="0.25">
      <c r="D5" s="23" t="s">
        <v>101</v>
      </c>
      <c r="E5" s="23" t="s">
        <v>183</v>
      </c>
      <c r="F5" s="94" t="s">
        <v>100</v>
      </c>
      <c r="G5" s="95" t="s">
        <v>97</v>
      </c>
      <c r="H5" s="24" t="s">
        <v>98</v>
      </c>
      <c r="I5" s="25" t="s">
        <v>99</v>
      </c>
      <c r="J5" s="24" t="s">
        <v>98</v>
      </c>
      <c r="L5" s="23" t="s">
        <v>160</v>
      </c>
      <c r="M5" s="43" t="s">
        <v>185</v>
      </c>
      <c r="O5" s="23" t="s">
        <v>203</v>
      </c>
      <c r="P5" s="43" t="s">
        <v>161</v>
      </c>
      <c r="Q5" s="181"/>
      <c r="R5" s="187" t="s">
        <v>49</v>
      </c>
      <c r="T5" s="62" t="s">
        <v>109</v>
      </c>
      <c r="U5" s="63"/>
      <c r="V5" s="62" t="s">
        <v>110</v>
      </c>
      <c r="W5" s="63"/>
      <c r="X5" s="62" t="s">
        <v>111</v>
      </c>
      <c r="Y5" s="63"/>
      <c r="Z5" s="62" t="s">
        <v>112</v>
      </c>
      <c r="AA5" s="63"/>
      <c r="AB5" s="62" t="s">
        <v>113</v>
      </c>
      <c r="AC5" s="63"/>
      <c r="AD5" s="62" t="s">
        <v>114</v>
      </c>
      <c r="AE5" s="63"/>
      <c r="AG5" s="62" t="s">
        <v>116</v>
      </c>
      <c r="AH5" s="63"/>
      <c r="AI5" s="62" t="s">
        <v>117</v>
      </c>
      <c r="AJ5" s="63"/>
      <c r="AK5" s="62" t="s">
        <v>118</v>
      </c>
      <c r="AL5" s="63"/>
      <c r="AM5" s="62" t="s">
        <v>45</v>
      </c>
      <c r="AN5" s="63"/>
      <c r="AO5" s="62" t="s">
        <v>119</v>
      </c>
      <c r="AP5" s="63"/>
      <c r="AQ5" s="62" t="s">
        <v>122</v>
      </c>
      <c r="AR5" s="63"/>
      <c r="AS5" s="62" t="s">
        <v>124</v>
      </c>
      <c r="AT5" s="87"/>
      <c r="AU5" s="88"/>
      <c r="AV5" s="89" t="s">
        <v>120</v>
      </c>
      <c r="AW5" s="89" t="s">
        <v>121</v>
      </c>
      <c r="AX5" s="89"/>
      <c r="AY5" s="90" t="s">
        <v>123</v>
      </c>
      <c r="BB5" s="133" t="s">
        <v>139</v>
      </c>
      <c r="BC5" s="134"/>
      <c r="BD5" s="135" t="s">
        <v>51</v>
      </c>
      <c r="BE5" s="134"/>
      <c r="BF5" s="135" t="s">
        <v>52</v>
      </c>
      <c r="BG5" s="134"/>
      <c r="BH5" s="135" t="s">
        <v>53</v>
      </c>
      <c r="BI5" s="134"/>
      <c r="BJ5" s="136" t="s">
        <v>44</v>
      </c>
    </row>
    <row r="6" spans="2:62" x14ac:dyDescent="0.2">
      <c r="B6" s="26">
        <v>97209</v>
      </c>
      <c r="C6" s="27" t="s">
        <v>2</v>
      </c>
      <c r="D6" s="28">
        <v>38654.184322709545</v>
      </c>
      <c r="E6" s="28">
        <v>10057</v>
      </c>
      <c r="F6" s="96">
        <f>E6/D6</f>
        <v>0.26017881831466966</v>
      </c>
      <c r="G6" s="97">
        <v>9982</v>
      </c>
      <c r="H6" s="29">
        <f t="shared" ref="H6:H48" si="0">G6/E6</f>
        <v>0.99254250770607533</v>
      </c>
      <c r="I6" s="28">
        <v>75</v>
      </c>
      <c r="J6" s="29">
        <f t="shared" ref="J6:J48" si="1">I6/E6</f>
        <v>7.4574922939246299E-3</v>
      </c>
      <c r="K6" s="21">
        <f>E6/E48</f>
        <v>0.34007371588949381</v>
      </c>
      <c r="L6" s="28">
        <v>351</v>
      </c>
      <c r="M6" s="44">
        <v>3.4988038277511999E-2</v>
      </c>
      <c r="O6" s="28">
        <f>P6*E6</f>
        <v>430.1157958442609</v>
      </c>
      <c r="P6" s="44">
        <v>4.2767803106717801E-2</v>
      </c>
      <c r="Q6" s="178"/>
      <c r="R6" s="188">
        <v>4.60597945469239</v>
      </c>
      <c r="T6" s="50">
        <v>41</v>
      </c>
      <c r="U6" s="56">
        <f>T6/$E6</f>
        <v>4.0767624540121311E-3</v>
      </c>
      <c r="V6" s="50">
        <v>845</v>
      </c>
      <c r="W6" s="56">
        <f>V6/$E6</f>
        <v>8.4021079844884161E-2</v>
      </c>
      <c r="X6" s="50">
        <v>2728</v>
      </c>
      <c r="Y6" s="56">
        <f>X6/$E6</f>
        <v>0.27125385303768518</v>
      </c>
      <c r="Z6" s="50">
        <v>3251</v>
      </c>
      <c r="AA6" s="56">
        <f>Z6/$E6</f>
        <v>0.32325743263398626</v>
      </c>
      <c r="AB6" s="50">
        <v>2530</v>
      </c>
      <c r="AC6" s="56">
        <f>AB6/$E6</f>
        <v>0.25156607338172415</v>
      </c>
      <c r="AD6" s="50">
        <v>662</v>
      </c>
      <c r="AE6" s="56">
        <f>AD6/$E6</f>
        <v>6.5824798647708058E-2</v>
      </c>
      <c r="AG6" s="50">
        <v>607</v>
      </c>
      <c r="AH6" s="56">
        <f>AG6/$E6</f>
        <v>6.0355970965496671E-2</v>
      </c>
      <c r="AI6" s="50">
        <v>4731</v>
      </c>
      <c r="AJ6" s="56">
        <f>AI6/$E6</f>
        <v>0.47041861390076561</v>
      </c>
      <c r="AK6" s="50">
        <v>1502</v>
      </c>
      <c r="AL6" s="56">
        <f>AK6/$E6</f>
        <v>0.1493487123396639</v>
      </c>
      <c r="AM6" s="50">
        <v>2170</v>
      </c>
      <c r="AN6" s="56">
        <f>AM6/$E6</f>
        <v>0.21577011037088595</v>
      </c>
      <c r="AO6" s="50">
        <v>104</v>
      </c>
      <c r="AP6" s="56">
        <f>AO6/$E6</f>
        <v>1.0341055980908819E-2</v>
      </c>
      <c r="AQ6" s="50">
        <v>364</v>
      </c>
      <c r="AR6" s="56">
        <f>AQ6/$E6</f>
        <v>3.6193695933180871E-2</v>
      </c>
      <c r="AS6" s="50">
        <f>AV6+AW6+AX6+AY6+AU6</f>
        <v>587</v>
      </c>
      <c r="AT6" s="73">
        <f>AS6/$E6</f>
        <v>5.8367306353783434E-2</v>
      </c>
      <c r="AU6" s="76"/>
      <c r="AV6" s="77"/>
      <c r="AW6" s="77">
        <v>520</v>
      </c>
      <c r="AX6" s="77"/>
      <c r="AY6" s="78">
        <v>67</v>
      </c>
      <c r="BA6" s="132" t="s">
        <v>140</v>
      </c>
      <c r="BB6" s="51">
        <v>3382</v>
      </c>
      <c r="BC6" s="54">
        <f>BB6/$BJ6</f>
        <v>0.3360158966716344</v>
      </c>
      <c r="BD6" s="51">
        <v>2737</v>
      </c>
      <c r="BE6" s="54">
        <f>BD6/$BJ6</f>
        <v>0.27193243914555387</v>
      </c>
      <c r="BF6" s="51">
        <v>2033</v>
      </c>
      <c r="BG6" s="54">
        <f>BF6/$BJ6</f>
        <v>0.20198708395429707</v>
      </c>
      <c r="BH6" s="51">
        <v>1913</v>
      </c>
      <c r="BI6" s="54">
        <f>BH6/$BJ6</f>
        <v>0.19006458022851466</v>
      </c>
      <c r="BJ6" s="38">
        <f>BH6+BF6+BD6+BB6</f>
        <v>10065</v>
      </c>
    </row>
    <row r="7" spans="2:62" x14ac:dyDescent="0.2">
      <c r="B7" s="30">
        <v>97213</v>
      </c>
      <c r="C7" s="31" t="s">
        <v>3</v>
      </c>
      <c r="D7" s="32">
        <v>16194.233023931445</v>
      </c>
      <c r="E7" s="32">
        <v>3760</v>
      </c>
      <c r="F7" s="93">
        <f t="shared" ref="F7:F48" si="2">E7/D7</f>
        <v>0.23218141880776713</v>
      </c>
      <c r="G7" s="98">
        <v>3760</v>
      </c>
      <c r="H7" s="33">
        <f t="shared" si="0"/>
        <v>1</v>
      </c>
      <c r="I7" s="32"/>
      <c r="J7" s="33">
        <f t="shared" si="1"/>
        <v>0</v>
      </c>
      <c r="L7" s="32">
        <v>89</v>
      </c>
      <c r="M7" s="45">
        <v>2.3682810005321998E-2</v>
      </c>
      <c r="O7" s="32">
        <f>P7*E7</f>
        <v>186.09898882384249</v>
      </c>
      <c r="P7" s="45">
        <v>4.9494411921234702E-2</v>
      </c>
      <c r="Q7" s="178"/>
      <c r="R7" s="189">
        <v>5.6643980064966177</v>
      </c>
      <c r="T7" s="51">
        <v>13</v>
      </c>
      <c r="U7" s="54">
        <f t="shared" ref="U7:W48" si="3">T7/$E7</f>
        <v>3.4574468085106381E-3</v>
      </c>
      <c r="V7" s="51">
        <v>236</v>
      </c>
      <c r="W7" s="54">
        <f t="shared" si="3"/>
        <v>6.2765957446808504E-2</v>
      </c>
      <c r="X7" s="51">
        <v>1439</v>
      </c>
      <c r="Y7" s="54">
        <f t="shared" ref="Y7:AA22" si="4">X7/$E7</f>
        <v>0.3827127659574468</v>
      </c>
      <c r="Z7" s="51">
        <v>1388</v>
      </c>
      <c r="AA7" s="54">
        <f t="shared" si="4"/>
        <v>0.36914893617021277</v>
      </c>
      <c r="AB7" s="51">
        <v>569</v>
      </c>
      <c r="AC7" s="54">
        <f t="shared" ref="AC7:AE22" si="5">AB7/$E7</f>
        <v>0.15132978723404256</v>
      </c>
      <c r="AD7" s="51">
        <v>115</v>
      </c>
      <c r="AE7" s="54">
        <f t="shared" si="5"/>
        <v>3.0585106382978722E-2</v>
      </c>
      <c r="AG7" s="51">
        <v>434</v>
      </c>
      <c r="AH7" s="54">
        <f t="shared" ref="AH7:AJ22" si="6">AG7/$E7</f>
        <v>0.11542553191489362</v>
      </c>
      <c r="AI7" s="51">
        <v>1872</v>
      </c>
      <c r="AJ7" s="54">
        <f t="shared" si="6"/>
        <v>0.49787234042553191</v>
      </c>
      <c r="AK7" s="51">
        <v>791</v>
      </c>
      <c r="AL7" s="54">
        <f t="shared" ref="AL7:AL48" si="7">AK7/$E7</f>
        <v>0.21037234042553191</v>
      </c>
      <c r="AM7" s="51">
        <v>510</v>
      </c>
      <c r="AN7" s="54">
        <f t="shared" ref="AN7:AR22" si="8">AM7/$E7</f>
        <v>0.13563829787234041</v>
      </c>
      <c r="AO7" s="51">
        <v>72</v>
      </c>
      <c r="AP7" s="54">
        <f t="shared" si="8"/>
        <v>1.9148936170212766E-2</v>
      </c>
      <c r="AQ7" s="51">
        <v>19</v>
      </c>
      <c r="AR7" s="54">
        <f t="shared" si="8"/>
        <v>5.0531914893617025E-3</v>
      </c>
      <c r="AS7" s="51">
        <f t="shared" ref="AS7:AS45" si="9">AV7+AW7+AX7+AY7+AU7</f>
        <v>62</v>
      </c>
      <c r="AT7" s="65">
        <f t="shared" ref="AT7:AT48" si="10">AS7/$E7</f>
        <v>1.6489361702127659E-2</v>
      </c>
      <c r="AU7" s="79"/>
      <c r="AV7" s="80">
        <v>22</v>
      </c>
      <c r="AW7" s="80">
        <v>40</v>
      </c>
      <c r="AX7" s="80"/>
      <c r="AY7" s="81"/>
      <c r="BA7" s="132" t="s">
        <v>3</v>
      </c>
      <c r="BB7" s="51">
        <v>188</v>
      </c>
      <c r="BC7" s="54">
        <f t="shared" ref="BC7:BE48" si="11">BB7/$BJ7</f>
        <v>0.05</v>
      </c>
      <c r="BD7" s="51">
        <v>695</v>
      </c>
      <c r="BE7" s="54">
        <f t="shared" si="11"/>
        <v>0.1848404255319149</v>
      </c>
      <c r="BF7" s="51">
        <v>1482</v>
      </c>
      <c r="BG7" s="54">
        <f t="shared" ref="BG7" si="12">BF7/$BJ7</f>
        <v>0.39414893617021279</v>
      </c>
      <c r="BH7" s="51">
        <v>1395</v>
      </c>
      <c r="BI7" s="54">
        <f t="shared" ref="BI7" si="13">BH7/$BJ7</f>
        <v>0.37101063829787234</v>
      </c>
      <c r="BJ7" s="32">
        <f t="shared" ref="BJ7:BJ47" si="14">BH7+BF7+BD7+BB7</f>
        <v>3760</v>
      </c>
    </row>
    <row r="8" spans="2:62" x14ac:dyDescent="0.2">
      <c r="B8" s="30">
        <v>97224</v>
      </c>
      <c r="C8" s="31" t="s">
        <v>4</v>
      </c>
      <c r="D8" s="32">
        <v>6728.6010252903316</v>
      </c>
      <c r="E8" s="32">
        <v>608</v>
      </c>
      <c r="F8" s="93">
        <f t="shared" si="2"/>
        <v>9.0360536717031079E-2</v>
      </c>
      <c r="G8" s="98">
        <v>608</v>
      </c>
      <c r="H8" s="33">
        <f t="shared" si="0"/>
        <v>1</v>
      </c>
      <c r="I8" s="32"/>
      <c r="J8" s="33">
        <f t="shared" si="1"/>
        <v>0</v>
      </c>
      <c r="L8" s="32">
        <v>44</v>
      </c>
      <c r="M8" s="45">
        <v>7.2368421052631596E-2</v>
      </c>
      <c r="O8" s="32">
        <f>P8*E8</f>
        <v>37.864768683274036</v>
      </c>
      <c r="P8" s="45">
        <v>6.2277580071174399E-2</v>
      </c>
      <c r="Q8" s="178"/>
      <c r="R8" s="189">
        <v>5.3172617277738388</v>
      </c>
      <c r="T8" s="51"/>
      <c r="U8" s="54">
        <f t="shared" si="3"/>
        <v>0</v>
      </c>
      <c r="V8" s="51">
        <v>37</v>
      </c>
      <c r="W8" s="54">
        <f t="shared" si="3"/>
        <v>6.0855263157894739E-2</v>
      </c>
      <c r="X8" s="51">
        <v>158</v>
      </c>
      <c r="Y8" s="54">
        <f t="shared" si="4"/>
        <v>0.25986842105263158</v>
      </c>
      <c r="Z8" s="51">
        <v>252</v>
      </c>
      <c r="AA8" s="54">
        <f t="shared" si="4"/>
        <v>0.41447368421052633</v>
      </c>
      <c r="AB8" s="51">
        <v>151</v>
      </c>
      <c r="AC8" s="54">
        <f t="shared" si="5"/>
        <v>0.24835526315789475</v>
      </c>
      <c r="AD8" s="51">
        <v>10</v>
      </c>
      <c r="AE8" s="54">
        <f t="shared" si="5"/>
        <v>1.6447368421052631E-2</v>
      </c>
      <c r="AG8" s="51">
        <v>134</v>
      </c>
      <c r="AH8" s="54">
        <f t="shared" si="6"/>
        <v>0.22039473684210525</v>
      </c>
      <c r="AI8" s="51">
        <v>270</v>
      </c>
      <c r="AJ8" s="54">
        <f t="shared" si="6"/>
        <v>0.44407894736842107</v>
      </c>
      <c r="AK8" s="51">
        <v>94</v>
      </c>
      <c r="AL8" s="54">
        <f t="shared" si="7"/>
        <v>0.15460526315789475</v>
      </c>
      <c r="AM8" s="51"/>
      <c r="AN8" s="54">
        <f t="shared" si="8"/>
        <v>0</v>
      </c>
      <c r="AO8" s="51"/>
      <c r="AP8" s="54">
        <f t="shared" si="8"/>
        <v>0</v>
      </c>
      <c r="AQ8" s="51"/>
      <c r="AR8" s="54">
        <f t="shared" si="8"/>
        <v>0</v>
      </c>
      <c r="AS8" s="51">
        <f t="shared" si="9"/>
        <v>110</v>
      </c>
      <c r="AT8" s="65">
        <f t="shared" si="10"/>
        <v>0.18092105263157895</v>
      </c>
      <c r="AU8" s="79"/>
      <c r="AV8" s="80"/>
      <c r="AW8" s="80">
        <v>110</v>
      </c>
      <c r="AX8" s="80"/>
      <c r="AY8" s="81"/>
      <c r="BA8" s="132" t="s">
        <v>141</v>
      </c>
      <c r="BB8" s="51">
        <v>0</v>
      </c>
      <c r="BC8" s="54">
        <f t="shared" si="11"/>
        <v>0</v>
      </c>
      <c r="BD8" s="51">
        <v>0</v>
      </c>
      <c r="BE8" s="54">
        <f t="shared" si="11"/>
        <v>0</v>
      </c>
      <c r="BF8" s="51">
        <v>308</v>
      </c>
      <c r="BG8" s="54">
        <f t="shared" ref="BG8" si="15">BF8/$BJ8</f>
        <v>0.50657894736842102</v>
      </c>
      <c r="BH8" s="51">
        <v>300</v>
      </c>
      <c r="BI8" s="54">
        <f t="shared" ref="BI8" si="16">BH8/$BJ8</f>
        <v>0.49342105263157893</v>
      </c>
      <c r="BJ8" s="32">
        <f t="shared" si="14"/>
        <v>608</v>
      </c>
    </row>
    <row r="9" spans="2:62" x14ac:dyDescent="0.2">
      <c r="B9" s="30">
        <v>97229</v>
      </c>
      <c r="C9" s="34" t="s">
        <v>5</v>
      </c>
      <c r="D9" s="35">
        <v>9183.3367287472574</v>
      </c>
      <c r="E9" s="35">
        <v>1483</v>
      </c>
      <c r="F9" s="92">
        <f t="shared" si="2"/>
        <v>0.16148814355871965</v>
      </c>
      <c r="G9" s="99">
        <v>1483</v>
      </c>
      <c r="H9" s="36">
        <f t="shared" si="0"/>
        <v>1</v>
      </c>
      <c r="I9" s="35"/>
      <c r="J9" s="36">
        <f t="shared" si="1"/>
        <v>0</v>
      </c>
      <c r="L9" s="35">
        <v>50</v>
      </c>
      <c r="M9" s="46">
        <v>3.3760972316002703E-2</v>
      </c>
      <c r="O9" s="35">
        <f>P9*E9</f>
        <v>46.247401247401264</v>
      </c>
      <c r="P9" s="46">
        <v>3.1185031185031197E-2</v>
      </c>
      <c r="Q9" s="178"/>
      <c r="R9" s="190">
        <v>4.3684006010051295</v>
      </c>
      <c r="T9" s="52"/>
      <c r="U9" s="55">
        <f t="shared" si="3"/>
        <v>0</v>
      </c>
      <c r="V9" s="52">
        <v>24</v>
      </c>
      <c r="W9" s="55">
        <f t="shared" si="3"/>
        <v>1.6183412002697236E-2</v>
      </c>
      <c r="X9" s="52">
        <v>202</v>
      </c>
      <c r="Y9" s="55">
        <f t="shared" si="4"/>
        <v>0.13621038435603505</v>
      </c>
      <c r="Z9" s="52">
        <v>418</v>
      </c>
      <c r="AA9" s="55">
        <f t="shared" si="4"/>
        <v>0.28186109238031021</v>
      </c>
      <c r="AB9" s="52">
        <v>619</v>
      </c>
      <c r="AC9" s="55">
        <f t="shared" si="5"/>
        <v>0.41739716790289955</v>
      </c>
      <c r="AD9" s="52">
        <v>220</v>
      </c>
      <c r="AE9" s="55">
        <f t="shared" si="5"/>
        <v>0.14834794335805798</v>
      </c>
      <c r="AG9" s="52">
        <v>32</v>
      </c>
      <c r="AH9" s="55">
        <f t="shared" si="6"/>
        <v>2.157788267026298E-2</v>
      </c>
      <c r="AI9" s="52">
        <v>202</v>
      </c>
      <c r="AJ9" s="55">
        <f t="shared" si="6"/>
        <v>0.13621038435603505</v>
      </c>
      <c r="AK9" s="52">
        <v>112</v>
      </c>
      <c r="AL9" s="55">
        <f t="shared" si="7"/>
        <v>7.5522589345920432E-2</v>
      </c>
      <c r="AM9" s="52">
        <v>155</v>
      </c>
      <c r="AN9" s="55">
        <f t="shared" si="8"/>
        <v>0.10451786918408631</v>
      </c>
      <c r="AO9" s="52"/>
      <c r="AP9" s="55">
        <f t="shared" si="8"/>
        <v>0</v>
      </c>
      <c r="AQ9" s="52">
        <v>953</v>
      </c>
      <c r="AR9" s="55">
        <f t="shared" si="8"/>
        <v>0.64261631827376942</v>
      </c>
      <c r="AS9" s="52">
        <f t="shared" si="9"/>
        <v>32</v>
      </c>
      <c r="AT9" s="74">
        <f t="shared" si="10"/>
        <v>2.157788267026298E-2</v>
      </c>
      <c r="AU9" s="79"/>
      <c r="AV9" s="80"/>
      <c r="AW9" s="80"/>
      <c r="AX9" s="80"/>
      <c r="AY9" s="81">
        <v>32</v>
      </c>
      <c r="BA9" s="132" t="s">
        <v>5</v>
      </c>
      <c r="BB9" s="52">
        <v>953</v>
      </c>
      <c r="BC9" s="55">
        <f t="shared" si="11"/>
        <v>0.64131897711978469</v>
      </c>
      <c r="BD9" s="52">
        <v>187</v>
      </c>
      <c r="BE9" s="55">
        <f t="shared" si="11"/>
        <v>0.12584118438761777</v>
      </c>
      <c r="BF9" s="52">
        <v>108</v>
      </c>
      <c r="BG9" s="55">
        <f t="shared" ref="BG9" si="17">BF9/$BJ9</f>
        <v>7.2678331090174964E-2</v>
      </c>
      <c r="BH9" s="52">
        <v>238</v>
      </c>
      <c r="BI9" s="55">
        <f t="shared" ref="BI9" si="18">BH9/$BJ9</f>
        <v>0.1601615074024226</v>
      </c>
      <c r="BJ9" s="35">
        <f t="shared" si="14"/>
        <v>1486</v>
      </c>
    </row>
    <row r="10" spans="2:62" ht="13.5" thickBot="1" x14ac:dyDescent="0.25">
      <c r="B10" s="1"/>
      <c r="C10" s="2" t="s">
        <v>6</v>
      </c>
      <c r="D10" s="5">
        <v>70760.355100678571</v>
      </c>
      <c r="E10" s="5">
        <f>SUM(E6:E9)</f>
        <v>15908</v>
      </c>
      <c r="F10" s="100">
        <f t="shared" si="2"/>
        <v>0.22481515217618583</v>
      </c>
      <c r="G10" s="101">
        <f>SUM(G6:G9)</f>
        <v>15833</v>
      </c>
      <c r="H10" s="17">
        <f t="shared" si="0"/>
        <v>0.99528539099823987</v>
      </c>
      <c r="I10" s="5">
        <f>SUM(I6:I9)</f>
        <v>75</v>
      </c>
      <c r="J10" s="17">
        <f t="shared" si="1"/>
        <v>4.7146090017601205E-3</v>
      </c>
      <c r="K10" s="21">
        <f>E10/E48</f>
        <v>0.53792310553545464</v>
      </c>
      <c r="L10" s="5">
        <f>SUM(L6:L9)</f>
        <v>534</v>
      </c>
      <c r="M10" s="47">
        <f>L10/E10</f>
        <v>3.3568016092532058E-2</v>
      </c>
      <c r="N10" s="41"/>
      <c r="O10" s="5">
        <f>SUM(O6:O9)</f>
        <v>700.3269545987788</v>
      </c>
      <c r="P10" s="47">
        <f>O10/E10</f>
        <v>4.402357019102205E-2</v>
      </c>
      <c r="Q10" s="182"/>
      <c r="R10" s="191">
        <v>4.850481034007986</v>
      </c>
      <c r="S10" s="41"/>
      <c r="T10" s="9">
        <v>54</v>
      </c>
      <c r="U10" s="6">
        <f t="shared" si="3"/>
        <v>3.3945184812672869E-3</v>
      </c>
      <c r="V10" s="9">
        <v>1142</v>
      </c>
      <c r="W10" s="6">
        <f t="shared" si="3"/>
        <v>7.1787779733467436E-2</v>
      </c>
      <c r="X10" s="9">
        <v>4527</v>
      </c>
      <c r="Y10" s="6">
        <f t="shared" si="4"/>
        <v>0.28457379934624089</v>
      </c>
      <c r="Z10" s="9">
        <v>5309</v>
      </c>
      <c r="AA10" s="6">
        <f t="shared" si="4"/>
        <v>0.33373145587125974</v>
      </c>
      <c r="AB10" s="9">
        <v>3869</v>
      </c>
      <c r="AC10" s="6">
        <f t="shared" si="5"/>
        <v>0.24321096303746542</v>
      </c>
      <c r="AD10" s="9">
        <v>1007</v>
      </c>
      <c r="AE10" s="6">
        <f t="shared" si="5"/>
        <v>6.3301483530299227E-2</v>
      </c>
      <c r="AG10" s="9">
        <f t="shared" ref="AG10" si="19">SUM(AG6:AG9)</f>
        <v>1207</v>
      </c>
      <c r="AH10" s="6">
        <f t="shared" si="6"/>
        <v>7.5873774201659541E-2</v>
      </c>
      <c r="AI10" s="9">
        <f t="shared" ref="AI10" si="20">SUM(AI6:AI9)</f>
        <v>7075</v>
      </c>
      <c r="AJ10" s="6">
        <f t="shared" si="6"/>
        <v>0.44474478249937138</v>
      </c>
      <c r="AK10" s="9">
        <f t="shared" ref="AK10" si="21">SUM(AK6:AK9)</f>
        <v>2499</v>
      </c>
      <c r="AL10" s="6">
        <f t="shared" si="7"/>
        <v>0.15709077193864723</v>
      </c>
      <c r="AM10" s="9">
        <f t="shared" ref="AM10" si="22">SUM(AM6:AM9)</f>
        <v>2835</v>
      </c>
      <c r="AN10" s="6">
        <f t="shared" si="8"/>
        <v>0.17821222026653255</v>
      </c>
      <c r="AO10" s="9">
        <f t="shared" ref="AO10" si="23">SUM(AO6:AO9)</f>
        <v>176</v>
      </c>
      <c r="AP10" s="6">
        <f t="shared" si="8"/>
        <v>1.1063615790797083E-2</v>
      </c>
      <c r="AQ10" s="9">
        <f t="shared" ref="AQ10" si="24">SUM(AQ6:AQ9)</f>
        <v>1336</v>
      </c>
      <c r="AR10" s="6">
        <f t="shared" si="8"/>
        <v>8.3982901684686945E-2</v>
      </c>
      <c r="AS10" s="9">
        <f t="shared" si="9"/>
        <v>791</v>
      </c>
      <c r="AT10" s="66">
        <f t="shared" si="10"/>
        <v>4.9723409605230071E-2</v>
      </c>
      <c r="AU10" s="70"/>
      <c r="AV10" s="70">
        <f t="shared" ref="AV10:AW10" si="25">SUM(AV6:AV9)</f>
        <v>22</v>
      </c>
      <c r="AW10" s="70">
        <f t="shared" si="25"/>
        <v>670</v>
      </c>
      <c r="AX10" s="70"/>
      <c r="AY10" s="82">
        <f t="shared" ref="AY10" si="26">SUM(AY6:AY9)</f>
        <v>99</v>
      </c>
      <c r="BA10" s="132" t="s">
        <v>6</v>
      </c>
      <c r="BB10" s="9">
        <f t="shared" ref="BB10" si="27">SUM(BB6:BB9)</f>
        <v>4523</v>
      </c>
      <c r="BC10" s="6">
        <f t="shared" si="11"/>
        <v>0.28412588730447891</v>
      </c>
      <c r="BD10" s="9">
        <f t="shared" ref="BD10" si="28">SUM(BD6:BD9)</f>
        <v>3619</v>
      </c>
      <c r="BE10" s="6">
        <f t="shared" si="11"/>
        <v>0.22733840065330738</v>
      </c>
      <c r="BF10" s="9">
        <f t="shared" ref="BF10" si="29">SUM(BF6:BF9)</f>
        <v>3931</v>
      </c>
      <c r="BG10" s="6">
        <f t="shared" ref="BG10" si="30">BF10/$BJ10</f>
        <v>0.24693762170990641</v>
      </c>
      <c r="BH10" s="9">
        <f t="shared" ref="BH10" si="31">SUM(BH6:BH9)</f>
        <v>3846</v>
      </c>
      <c r="BI10" s="6">
        <f t="shared" ref="BI10" si="32">BH10/$BJ10</f>
        <v>0.24159809033230731</v>
      </c>
      <c r="BJ10" s="5">
        <f t="shared" si="14"/>
        <v>15919</v>
      </c>
    </row>
    <row r="11" spans="2:62" x14ac:dyDescent="0.2">
      <c r="B11" s="30">
        <v>97212</v>
      </c>
      <c r="C11" s="27" t="s">
        <v>7</v>
      </c>
      <c r="D11" s="28">
        <v>4282.22749982199</v>
      </c>
      <c r="E11" s="28">
        <v>352</v>
      </c>
      <c r="F11" s="96">
        <f t="shared" si="2"/>
        <v>8.220021005764698E-2</v>
      </c>
      <c r="G11" s="97">
        <v>352</v>
      </c>
      <c r="H11" s="29">
        <f t="shared" si="0"/>
        <v>1</v>
      </c>
      <c r="I11" s="28"/>
      <c r="J11" s="29">
        <f t="shared" si="1"/>
        <v>0</v>
      </c>
      <c r="K11" s="21"/>
      <c r="L11" s="28">
        <v>13</v>
      </c>
      <c r="M11" s="44">
        <v>3.6931818181818198E-2</v>
      </c>
      <c r="O11" s="28">
        <f>P11*E11</f>
        <v>18.999999999999989</v>
      </c>
      <c r="P11" s="44">
        <v>5.39772727272727E-2</v>
      </c>
      <c r="Q11" s="178"/>
      <c r="R11" s="188">
        <v>5.5167567567567568</v>
      </c>
      <c r="T11" s="50"/>
      <c r="U11" s="56">
        <f t="shared" si="3"/>
        <v>0</v>
      </c>
      <c r="V11" s="50">
        <v>15</v>
      </c>
      <c r="W11" s="56">
        <f t="shared" si="3"/>
        <v>4.261363636363636E-2</v>
      </c>
      <c r="X11" s="50">
        <v>114</v>
      </c>
      <c r="Y11" s="56">
        <f t="shared" si="4"/>
        <v>0.32386363636363635</v>
      </c>
      <c r="Z11" s="50">
        <v>134</v>
      </c>
      <c r="AA11" s="56">
        <f t="shared" si="4"/>
        <v>0.38068181818181818</v>
      </c>
      <c r="AB11" s="50">
        <v>80</v>
      </c>
      <c r="AC11" s="56">
        <f t="shared" si="5"/>
        <v>0.22727272727272727</v>
      </c>
      <c r="AD11" s="50">
        <v>9</v>
      </c>
      <c r="AE11" s="56">
        <f t="shared" si="5"/>
        <v>2.556818181818182E-2</v>
      </c>
      <c r="AG11" s="50">
        <v>59</v>
      </c>
      <c r="AH11" s="56">
        <f t="shared" si="6"/>
        <v>0.16761363636363635</v>
      </c>
      <c r="AI11" s="50">
        <v>193</v>
      </c>
      <c r="AJ11" s="56">
        <f t="shared" si="6"/>
        <v>0.54829545454545459</v>
      </c>
      <c r="AK11" s="50">
        <v>24</v>
      </c>
      <c r="AL11" s="56">
        <f t="shared" si="7"/>
        <v>6.8181818181818177E-2</v>
      </c>
      <c r="AM11" s="50">
        <v>76</v>
      </c>
      <c r="AN11" s="56">
        <f t="shared" si="8"/>
        <v>0.21590909090909091</v>
      </c>
      <c r="AO11" s="50"/>
      <c r="AP11" s="56">
        <f t="shared" si="8"/>
        <v>0</v>
      </c>
      <c r="AQ11" s="50"/>
      <c r="AR11" s="56">
        <f t="shared" si="8"/>
        <v>0</v>
      </c>
      <c r="AS11" s="50">
        <f t="shared" si="9"/>
        <v>0</v>
      </c>
      <c r="AT11" s="73">
        <f t="shared" si="10"/>
        <v>0</v>
      </c>
      <c r="AU11" s="79"/>
      <c r="AV11" s="80"/>
      <c r="AW11" s="80"/>
      <c r="AX11" s="80"/>
      <c r="AY11" s="81"/>
      <c r="BA11" s="132" t="s">
        <v>142</v>
      </c>
      <c r="BB11" s="50">
        <v>0</v>
      </c>
      <c r="BC11" s="56">
        <f t="shared" si="11"/>
        <v>0</v>
      </c>
      <c r="BD11" s="50">
        <v>76</v>
      </c>
      <c r="BE11" s="56">
        <f t="shared" si="11"/>
        <v>0.21590909090909091</v>
      </c>
      <c r="BF11" s="50">
        <v>85</v>
      </c>
      <c r="BG11" s="56">
        <f t="shared" ref="BG11" si="33">BF11/$BJ11</f>
        <v>0.24147727272727273</v>
      </c>
      <c r="BH11" s="50">
        <v>191</v>
      </c>
      <c r="BI11" s="56">
        <f t="shared" ref="BI11" si="34">BH11/$BJ11</f>
        <v>0.54261363636363635</v>
      </c>
      <c r="BJ11" s="28">
        <f t="shared" si="14"/>
        <v>352</v>
      </c>
    </row>
    <row r="12" spans="2:62" x14ac:dyDescent="0.2">
      <c r="B12" s="30">
        <v>97222</v>
      </c>
      <c r="C12" s="31" t="s">
        <v>8</v>
      </c>
      <c r="D12" s="32">
        <v>9449.6750486506498</v>
      </c>
      <c r="E12" s="32">
        <v>1346</v>
      </c>
      <c r="F12" s="93">
        <f t="shared" si="2"/>
        <v>0.14243876038808337</v>
      </c>
      <c r="G12" s="98">
        <v>1344</v>
      </c>
      <c r="H12" s="33">
        <f t="shared" si="0"/>
        <v>0.99851411589895989</v>
      </c>
      <c r="I12" s="32">
        <v>2</v>
      </c>
      <c r="J12" s="33">
        <f t="shared" si="1"/>
        <v>1.4858841010401188E-3</v>
      </c>
      <c r="K12" s="21"/>
      <c r="L12" s="32">
        <v>38</v>
      </c>
      <c r="M12" s="45">
        <v>2.82738095238095E-2</v>
      </c>
      <c r="O12" s="32">
        <f>P12*E12</f>
        <v>110.16369047619048</v>
      </c>
      <c r="P12" s="45">
        <v>8.1845238095238096E-2</v>
      </c>
      <c r="Q12" s="178"/>
      <c r="R12" s="189">
        <v>5.3743918688605872</v>
      </c>
      <c r="T12" s="51"/>
      <c r="U12" s="54">
        <f t="shared" si="3"/>
        <v>0</v>
      </c>
      <c r="V12" s="51">
        <v>45</v>
      </c>
      <c r="W12" s="54">
        <f t="shared" si="3"/>
        <v>3.3432392273402674E-2</v>
      </c>
      <c r="X12" s="51">
        <v>447</v>
      </c>
      <c r="Y12" s="54">
        <f t="shared" si="4"/>
        <v>0.33209509658246655</v>
      </c>
      <c r="Z12" s="51">
        <v>486</v>
      </c>
      <c r="AA12" s="54">
        <f t="shared" si="4"/>
        <v>0.36106983655274888</v>
      </c>
      <c r="AB12" s="51">
        <v>347</v>
      </c>
      <c r="AC12" s="54">
        <f t="shared" si="5"/>
        <v>0.2578008915304606</v>
      </c>
      <c r="AD12" s="51">
        <v>21</v>
      </c>
      <c r="AE12" s="54">
        <f t="shared" si="5"/>
        <v>1.5601783060921248E-2</v>
      </c>
      <c r="AG12" s="51">
        <v>294</v>
      </c>
      <c r="AH12" s="54">
        <f t="shared" si="6"/>
        <v>0.21842496285289748</v>
      </c>
      <c r="AI12" s="51">
        <v>416</v>
      </c>
      <c r="AJ12" s="54">
        <f t="shared" si="6"/>
        <v>0.30906389301634474</v>
      </c>
      <c r="AK12" s="51">
        <v>558</v>
      </c>
      <c r="AL12" s="54">
        <f t="shared" si="7"/>
        <v>0.41456166419019319</v>
      </c>
      <c r="AM12" s="51">
        <v>78</v>
      </c>
      <c r="AN12" s="54">
        <f t="shared" si="8"/>
        <v>5.7949479940564638E-2</v>
      </c>
      <c r="AO12" s="51"/>
      <c r="AP12" s="54">
        <f t="shared" si="8"/>
        <v>0</v>
      </c>
      <c r="AQ12" s="51"/>
      <c r="AR12" s="54">
        <f t="shared" si="8"/>
        <v>0</v>
      </c>
      <c r="AS12" s="51">
        <f t="shared" si="9"/>
        <v>2</v>
      </c>
      <c r="AT12" s="65">
        <f t="shared" si="10"/>
        <v>1.4858841010401188E-3</v>
      </c>
      <c r="AU12" s="79"/>
      <c r="AV12" s="80">
        <v>2</v>
      </c>
      <c r="AW12" s="80"/>
      <c r="AX12" s="80"/>
      <c r="AY12" s="81"/>
      <c r="BA12" s="132" t="s">
        <v>8</v>
      </c>
      <c r="BB12" s="51">
        <v>80</v>
      </c>
      <c r="BC12" s="54">
        <f t="shared" si="11"/>
        <v>5.9347181008902079E-2</v>
      </c>
      <c r="BD12" s="51">
        <v>0</v>
      </c>
      <c r="BE12" s="54">
        <f t="shared" si="11"/>
        <v>0</v>
      </c>
      <c r="BF12" s="51">
        <v>678</v>
      </c>
      <c r="BG12" s="54">
        <f t="shared" ref="BG12" si="35">BF12/$BJ12</f>
        <v>0.5029673590504451</v>
      </c>
      <c r="BH12" s="51">
        <v>590</v>
      </c>
      <c r="BI12" s="54">
        <f t="shared" ref="BI12" si="36">BH12/$BJ12</f>
        <v>0.43768545994065283</v>
      </c>
      <c r="BJ12" s="32">
        <f t="shared" si="14"/>
        <v>1348</v>
      </c>
    </row>
    <row r="13" spans="2:62" x14ac:dyDescent="0.2">
      <c r="B13" s="30">
        <v>97228</v>
      </c>
      <c r="C13" s="31" t="s">
        <v>9</v>
      </c>
      <c r="D13" s="32">
        <v>7009.0992682028182</v>
      </c>
      <c r="E13" s="32">
        <v>474</v>
      </c>
      <c r="F13" s="93">
        <f t="shared" si="2"/>
        <v>6.7626378492073619E-2</v>
      </c>
      <c r="G13" s="98">
        <v>460</v>
      </c>
      <c r="H13" s="33">
        <f t="shared" si="0"/>
        <v>0.97046413502109707</v>
      </c>
      <c r="I13" s="32">
        <v>14</v>
      </c>
      <c r="J13" s="33">
        <f t="shared" si="1"/>
        <v>2.9535864978902954E-2</v>
      </c>
      <c r="K13" s="21"/>
      <c r="L13" s="32">
        <v>6</v>
      </c>
      <c r="M13" s="45">
        <v>1.26582278481013E-2</v>
      </c>
      <c r="O13" s="32">
        <f>P13*E13</f>
        <v>18</v>
      </c>
      <c r="P13" s="45">
        <v>3.7974683544303799E-2</v>
      </c>
      <c r="Q13" s="178"/>
      <c r="R13" s="189">
        <v>4.9771330441070134</v>
      </c>
      <c r="T13" s="51"/>
      <c r="U13" s="54">
        <f t="shared" si="3"/>
        <v>0</v>
      </c>
      <c r="V13" s="51">
        <v>26</v>
      </c>
      <c r="W13" s="54">
        <f t="shared" si="3"/>
        <v>5.4852320675105488E-2</v>
      </c>
      <c r="X13" s="51">
        <v>132</v>
      </c>
      <c r="Y13" s="54">
        <f t="shared" si="4"/>
        <v>0.27848101265822783</v>
      </c>
      <c r="Z13" s="51">
        <v>182</v>
      </c>
      <c r="AA13" s="54">
        <f t="shared" si="4"/>
        <v>0.38396624472573837</v>
      </c>
      <c r="AB13" s="51">
        <v>107</v>
      </c>
      <c r="AC13" s="54">
        <f t="shared" si="5"/>
        <v>0.22573839662447256</v>
      </c>
      <c r="AD13" s="51">
        <v>27</v>
      </c>
      <c r="AE13" s="54">
        <f t="shared" si="5"/>
        <v>5.6962025316455694E-2</v>
      </c>
      <c r="AG13" s="51">
        <v>75</v>
      </c>
      <c r="AH13" s="54">
        <f t="shared" si="6"/>
        <v>0.15822784810126583</v>
      </c>
      <c r="AI13" s="51">
        <v>152</v>
      </c>
      <c r="AJ13" s="54">
        <f t="shared" si="6"/>
        <v>0.32067510548523209</v>
      </c>
      <c r="AK13" s="51">
        <v>192</v>
      </c>
      <c r="AL13" s="54">
        <f t="shared" si="7"/>
        <v>0.4050632911392405</v>
      </c>
      <c r="AM13" s="51">
        <v>57</v>
      </c>
      <c r="AN13" s="54">
        <f t="shared" si="8"/>
        <v>0.12025316455696203</v>
      </c>
      <c r="AO13" s="51"/>
      <c r="AP13" s="54">
        <f t="shared" si="8"/>
        <v>0</v>
      </c>
      <c r="AQ13" s="51"/>
      <c r="AR13" s="54">
        <f t="shared" si="8"/>
        <v>0</v>
      </c>
      <c r="AS13" s="51">
        <f t="shared" si="9"/>
        <v>0</v>
      </c>
      <c r="AT13" s="65">
        <f t="shared" si="10"/>
        <v>0</v>
      </c>
      <c r="AU13" s="79"/>
      <c r="AV13" s="80"/>
      <c r="AW13" s="80"/>
      <c r="AX13" s="80"/>
      <c r="AY13" s="81"/>
      <c r="BA13" s="132" t="s">
        <v>143</v>
      </c>
      <c r="BB13" s="51">
        <v>155</v>
      </c>
      <c r="BC13" s="54">
        <f t="shared" si="11"/>
        <v>0.32563025210084034</v>
      </c>
      <c r="BD13" s="51">
        <v>34</v>
      </c>
      <c r="BE13" s="54">
        <f t="shared" si="11"/>
        <v>7.1428571428571425E-2</v>
      </c>
      <c r="BF13" s="51">
        <v>205</v>
      </c>
      <c r="BG13" s="54">
        <f t="shared" ref="BG13" si="37">BF13/$BJ13</f>
        <v>0.43067226890756305</v>
      </c>
      <c r="BH13" s="51">
        <v>82</v>
      </c>
      <c r="BI13" s="54">
        <f t="shared" ref="BI13" si="38">BH13/$BJ13</f>
        <v>0.17226890756302521</v>
      </c>
      <c r="BJ13" s="32">
        <f t="shared" si="14"/>
        <v>476</v>
      </c>
    </row>
    <row r="14" spans="2:62" x14ac:dyDescent="0.2">
      <c r="B14" s="30">
        <v>97230</v>
      </c>
      <c r="C14" s="34" t="s">
        <v>10</v>
      </c>
      <c r="D14" s="35">
        <v>5553.2901158938312</v>
      </c>
      <c r="E14" s="35">
        <v>1240</v>
      </c>
      <c r="F14" s="92">
        <f t="shared" si="2"/>
        <v>0.22329105343354019</v>
      </c>
      <c r="G14" s="99">
        <v>1240</v>
      </c>
      <c r="H14" s="36">
        <f t="shared" si="0"/>
        <v>1</v>
      </c>
      <c r="I14" s="35"/>
      <c r="J14" s="36">
        <f t="shared" si="1"/>
        <v>0</v>
      </c>
      <c r="K14" s="21"/>
      <c r="L14" s="35">
        <v>39</v>
      </c>
      <c r="M14" s="46">
        <v>3.1476997578692503E-2</v>
      </c>
      <c r="O14" s="35">
        <f>P14*E14</f>
        <v>94.26900584795321</v>
      </c>
      <c r="P14" s="46">
        <v>7.6023391812865493E-2</v>
      </c>
      <c r="Q14" s="178"/>
      <c r="R14" s="190">
        <v>5.2140908486004527</v>
      </c>
      <c r="T14" s="52">
        <v>8</v>
      </c>
      <c r="U14" s="55">
        <f t="shared" si="3"/>
        <v>6.4516129032258064E-3</v>
      </c>
      <c r="V14" s="52">
        <v>65</v>
      </c>
      <c r="W14" s="55">
        <f t="shared" si="3"/>
        <v>5.2419354838709679E-2</v>
      </c>
      <c r="X14" s="52">
        <v>382</v>
      </c>
      <c r="Y14" s="55">
        <f t="shared" si="4"/>
        <v>0.30806451612903224</v>
      </c>
      <c r="Z14" s="52">
        <v>447</v>
      </c>
      <c r="AA14" s="55">
        <f t="shared" si="4"/>
        <v>0.36048387096774193</v>
      </c>
      <c r="AB14" s="52">
        <v>328</v>
      </c>
      <c r="AC14" s="55">
        <f t="shared" si="5"/>
        <v>0.26451612903225807</v>
      </c>
      <c r="AD14" s="52">
        <v>10</v>
      </c>
      <c r="AE14" s="55">
        <f t="shared" si="5"/>
        <v>8.0645161290322578E-3</v>
      </c>
      <c r="AG14" s="52">
        <v>133</v>
      </c>
      <c r="AH14" s="55">
        <f t="shared" si="6"/>
        <v>0.10725806451612903</v>
      </c>
      <c r="AI14" s="52">
        <v>636</v>
      </c>
      <c r="AJ14" s="55">
        <f t="shared" si="6"/>
        <v>0.51290322580645165</v>
      </c>
      <c r="AK14" s="52">
        <v>329</v>
      </c>
      <c r="AL14" s="55">
        <f t="shared" si="7"/>
        <v>0.26532258064516129</v>
      </c>
      <c r="AM14" s="52">
        <v>40</v>
      </c>
      <c r="AN14" s="55">
        <f t="shared" si="8"/>
        <v>3.2258064516129031E-2</v>
      </c>
      <c r="AO14" s="52">
        <v>34</v>
      </c>
      <c r="AP14" s="55">
        <f t="shared" si="8"/>
        <v>2.7419354838709678E-2</v>
      </c>
      <c r="AQ14" s="52">
        <v>69</v>
      </c>
      <c r="AR14" s="55">
        <f t="shared" si="8"/>
        <v>5.5645161290322584E-2</v>
      </c>
      <c r="AS14" s="52">
        <f t="shared" si="9"/>
        <v>0</v>
      </c>
      <c r="AT14" s="74">
        <f t="shared" si="10"/>
        <v>0</v>
      </c>
      <c r="AU14" s="79"/>
      <c r="AV14" s="80"/>
      <c r="AW14" s="80"/>
      <c r="AX14" s="80"/>
      <c r="AY14" s="81"/>
      <c r="BA14" s="132" t="s">
        <v>144</v>
      </c>
      <c r="BB14" s="52">
        <v>389</v>
      </c>
      <c r="BC14" s="55">
        <f t="shared" si="11"/>
        <v>0.31345688960515711</v>
      </c>
      <c r="BD14" s="52">
        <v>121</v>
      </c>
      <c r="BE14" s="55">
        <f t="shared" si="11"/>
        <v>9.7502014504431911E-2</v>
      </c>
      <c r="BF14" s="52">
        <v>576</v>
      </c>
      <c r="BG14" s="55">
        <f t="shared" ref="BG14" si="39">BF14/$BJ14</f>
        <v>0.46414182111200647</v>
      </c>
      <c r="BH14" s="52">
        <v>155</v>
      </c>
      <c r="BI14" s="55">
        <f t="shared" ref="BI14" si="40">BH14/$BJ14</f>
        <v>0.12489927477840451</v>
      </c>
      <c r="BJ14" s="35">
        <f t="shared" si="14"/>
        <v>1241</v>
      </c>
    </row>
    <row r="15" spans="2:62" x14ac:dyDescent="0.2">
      <c r="B15" s="1"/>
      <c r="C15" s="3" t="s">
        <v>11</v>
      </c>
      <c r="D15" s="7">
        <v>26294.291932569293</v>
      </c>
      <c r="E15" s="7">
        <f>SUM(E11:E14)</f>
        <v>3412</v>
      </c>
      <c r="F15" s="102">
        <f t="shared" si="2"/>
        <v>0.12976200343214961</v>
      </c>
      <c r="G15" s="103">
        <f>SUM(G11:G14)</f>
        <v>3396</v>
      </c>
      <c r="H15" s="18">
        <f t="shared" si="0"/>
        <v>0.99531066822977721</v>
      </c>
      <c r="I15" s="7">
        <f>SUM(I11:I14)</f>
        <v>16</v>
      </c>
      <c r="J15" s="18">
        <f t="shared" si="1"/>
        <v>4.6893317702227429E-3</v>
      </c>
      <c r="K15" s="21"/>
      <c r="L15" s="7">
        <f>SUM(L11:L14)</f>
        <v>96</v>
      </c>
      <c r="M15" s="48">
        <f>SUMPRODUCT(G11:G14,M11:M14)/G15</f>
        <v>2.8225636574707093E-2</v>
      </c>
      <c r="O15" s="7">
        <f>SUM(O11:O14)</f>
        <v>241.43269632414371</v>
      </c>
      <c r="P15" s="48">
        <f>O15/E15</f>
        <v>7.0759875827709179E-2</v>
      </c>
      <c r="Q15" s="182"/>
      <c r="R15" s="192"/>
      <c r="T15" s="10">
        <f t="shared" ref="T15" si="41">SUM(T11:T14)</f>
        <v>8</v>
      </c>
      <c r="U15" s="8">
        <f t="shared" si="3"/>
        <v>2.3446658851113715E-3</v>
      </c>
      <c r="V15" s="10">
        <f t="shared" ref="V15" si="42">SUM(V11:V14)</f>
        <v>151</v>
      </c>
      <c r="W15" s="8">
        <f t="shared" si="3"/>
        <v>4.4255568581477139E-2</v>
      </c>
      <c r="X15" s="10">
        <f t="shared" ref="X15" si="43">SUM(X11:X14)</f>
        <v>1075</v>
      </c>
      <c r="Y15" s="8">
        <f t="shared" si="4"/>
        <v>0.31506447831184059</v>
      </c>
      <c r="Z15" s="10">
        <f t="shared" ref="Z15" si="44">SUM(Z11:Z14)</f>
        <v>1249</v>
      </c>
      <c r="AA15" s="8">
        <f t="shared" si="4"/>
        <v>0.36606096131301291</v>
      </c>
      <c r="AB15" s="10">
        <f t="shared" ref="AB15:AD15" si="45">SUM(AB11:AB14)</f>
        <v>862</v>
      </c>
      <c r="AC15" s="8">
        <f t="shared" si="5"/>
        <v>0.25263774912075027</v>
      </c>
      <c r="AD15" s="10">
        <f t="shared" si="45"/>
        <v>67</v>
      </c>
      <c r="AE15" s="8">
        <f t="shared" si="5"/>
        <v>1.9636576787807739E-2</v>
      </c>
      <c r="AG15" s="10">
        <f t="shared" ref="AG15" si="46">SUM(AG11:AG14)</f>
        <v>561</v>
      </c>
      <c r="AH15" s="8">
        <f t="shared" si="6"/>
        <v>0.16441969519343494</v>
      </c>
      <c r="AI15" s="10">
        <f t="shared" ref="AI15" si="47">SUM(AI11:AI14)</f>
        <v>1397</v>
      </c>
      <c r="AJ15" s="8">
        <f t="shared" si="6"/>
        <v>0.40943728018757325</v>
      </c>
      <c r="AK15" s="10">
        <f t="shared" ref="AK15" si="48">SUM(AK11:AK14)</f>
        <v>1103</v>
      </c>
      <c r="AL15" s="8">
        <f t="shared" si="7"/>
        <v>0.32327080890973037</v>
      </c>
      <c r="AM15" s="10">
        <f t="shared" ref="AM15" si="49">SUM(AM11:AM14)</f>
        <v>251</v>
      </c>
      <c r="AN15" s="8">
        <f t="shared" si="8"/>
        <v>7.3563892145369292E-2</v>
      </c>
      <c r="AO15" s="10">
        <f t="shared" ref="AO15" si="50">SUM(AO11:AO14)</f>
        <v>34</v>
      </c>
      <c r="AP15" s="8">
        <f t="shared" si="8"/>
        <v>9.9648300117233298E-3</v>
      </c>
      <c r="AQ15" s="10">
        <f t="shared" ref="AQ15" si="51">SUM(AQ11:AQ14)</f>
        <v>69</v>
      </c>
      <c r="AR15" s="8">
        <f t="shared" si="8"/>
        <v>2.0222743259085581E-2</v>
      </c>
      <c r="AS15" s="10">
        <f t="shared" si="9"/>
        <v>2</v>
      </c>
      <c r="AT15" s="67">
        <f t="shared" si="10"/>
        <v>5.8616647127784287E-4</v>
      </c>
      <c r="AU15" s="71"/>
      <c r="AV15" s="71">
        <f t="shared" ref="AV15:AW15" si="52">SUM(AV11:AV14)</f>
        <v>2</v>
      </c>
      <c r="AW15" s="71">
        <f t="shared" si="52"/>
        <v>0</v>
      </c>
      <c r="AX15" s="71"/>
      <c r="AY15" s="83">
        <f t="shared" ref="AY15" si="53">SUM(AY11:AY14)</f>
        <v>0</v>
      </c>
      <c r="BB15" s="10">
        <f t="shared" ref="BB15" si="54">SUM(BB11:BB14)</f>
        <v>624</v>
      </c>
      <c r="BC15" s="8">
        <f t="shared" si="11"/>
        <v>0.18261633011413519</v>
      </c>
      <c r="BD15" s="10">
        <f t="shared" ref="BD15" si="55">SUM(BD11:BD14)</f>
        <v>231</v>
      </c>
      <c r="BE15" s="8">
        <f t="shared" si="11"/>
        <v>6.7603160667251971E-2</v>
      </c>
      <c r="BF15" s="10">
        <f t="shared" ref="BF15" si="56">SUM(BF11:BF14)</f>
        <v>1544</v>
      </c>
      <c r="BG15" s="8">
        <f t="shared" ref="BG15" si="57">BF15/$BJ15</f>
        <v>0.45185835528241147</v>
      </c>
      <c r="BH15" s="10">
        <f t="shared" ref="BH15" si="58">SUM(BH11:BH14)</f>
        <v>1018</v>
      </c>
      <c r="BI15" s="8">
        <f t="shared" ref="BI15" si="59">BH15/$BJ15</f>
        <v>0.29792215393620136</v>
      </c>
      <c r="BJ15" s="7">
        <f t="shared" si="14"/>
        <v>3417</v>
      </c>
    </row>
    <row r="16" spans="2:62" x14ac:dyDescent="0.2">
      <c r="B16" s="30">
        <v>97201</v>
      </c>
      <c r="C16" s="37" t="s">
        <v>12</v>
      </c>
      <c r="D16" s="38">
        <v>675.27684271619501</v>
      </c>
      <c r="E16" s="38">
        <v>104</v>
      </c>
      <c r="F16" s="104">
        <f t="shared" si="2"/>
        <v>0.15401090844708423</v>
      </c>
      <c r="G16" s="105">
        <v>103</v>
      </c>
      <c r="H16" s="39">
        <f t="shared" si="0"/>
        <v>0.99038461538461542</v>
      </c>
      <c r="I16" s="38">
        <v>1</v>
      </c>
      <c r="J16" s="39">
        <f t="shared" si="1"/>
        <v>9.6153846153846159E-3</v>
      </c>
      <c r="K16" s="21"/>
      <c r="L16" s="38">
        <v>1</v>
      </c>
      <c r="M16" s="49">
        <v>9.6153846153846194E-3</v>
      </c>
      <c r="O16" s="38">
        <f t="shared" ref="O16:O21" si="60">P16*E16</f>
        <v>4.6222222222222182</v>
      </c>
      <c r="P16" s="49">
        <v>4.4444444444444405E-2</v>
      </c>
      <c r="Q16" s="178"/>
      <c r="R16" s="193">
        <v>5.4331250796888941</v>
      </c>
      <c r="T16" s="53"/>
      <c r="U16" s="57">
        <f t="shared" si="3"/>
        <v>0</v>
      </c>
      <c r="V16" s="53">
        <v>2</v>
      </c>
      <c r="W16" s="57">
        <f t="shared" si="3"/>
        <v>1.9230769230769232E-2</v>
      </c>
      <c r="X16" s="53">
        <v>32</v>
      </c>
      <c r="Y16" s="57">
        <f t="shared" si="4"/>
        <v>0.30769230769230771</v>
      </c>
      <c r="Z16" s="53">
        <v>54</v>
      </c>
      <c r="AA16" s="57">
        <f t="shared" si="4"/>
        <v>0.51923076923076927</v>
      </c>
      <c r="AB16" s="53">
        <v>16</v>
      </c>
      <c r="AC16" s="57">
        <f t="shared" si="5"/>
        <v>0.15384615384615385</v>
      </c>
      <c r="AD16" s="53">
        <v>0</v>
      </c>
      <c r="AE16" s="57">
        <f t="shared" si="5"/>
        <v>0</v>
      </c>
      <c r="AG16" s="53">
        <v>40</v>
      </c>
      <c r="AH16" s="57">
        <f t="shared" si="6"/>
        <v>0.38461538461538464</v>
      </c>
      <c r="AI16" s="53">
        <v>41</v>
      </c>
      <c r="AJ16" s="57">
        <f t="shared" si="6"/>
        <v>0.39423076923076922</v>
      </c>
      <c r="AK16" s="53">
        <v>23</v>
      </c>
      <c r="AL16" s="57">
        <f t="shared" si="7"/>
        <v>0.22115384615384615</v>
      </c>
      <c r="AM16" s="53"/>
      <c r="AN16" s="57">
        <f t="shared" si="8"/>
        <v>0</v>
      </c>
      <c r="AO16" s="53"/>
      <c r="AP16" s="57">
        <f t="shared" si="8"/>
        <v>0</v>
      </c>
      <c r="AQ16" s="53"/>
      <c r="AR16" s="57">
        <f t="shared" si="8"/>
        <v>0</v>
      </c>
      <c r="AS16" s="53">
        <f t="shared" si="9"/>
        <v>0</v>
      </c>
      <c r="AT16" s="75">
        <f t="shared" si="10"/>
        <v>0</v>
      </c>
      <c r="AU16" s="79"/>
      <c r="AV16" s="80"/>
      <c r="AW16" s="80"/>
      <c r="AX16" s="80"/>
      <c r="AY16" s="81"/>
      <c r="BA16" s="132" t="s">
        <v>145</v>
      </c>
      <c r="BB16" s="53">
        <v>0</v>
      </c>
      <c r="BC16" s="57">
        <f t="shared" si="11"/>
        <v>0</v>
      </c>
      <c r="BD16" s="53">
        <v>0</v>
      </c>
      <c r="BE16" s="57">
        <f t="shared" si="11"/>
        <v>0</v>
      </c>
      <c r="BF16" s="53">
        <v>0</v>
      </c>
      <c r="BG16" s="57">
        <f t="shared" ref="BG16" si="61">BF16/$BJ16</f>
        <v>0</v>
      </c>
      <c r="BH16" s="53">
        <v>104</v>
      </c>
      <c r="BI16" s="57">
        <f t="shared" ref="BI16" si="62">BH16/$BJ16</f>
        <v>1</v>
      </c>
      <c r="BJ16" s="38">
        <f t="shared" si="14"/>
        <v>104</v>
      </c>
    </row>
    <row r="17" spans="2:62" x14ac:dyDescent="0.2">
      <c r="B17" s="30">
        <v>97203</v>
      </c>
      <c r="C17" s="31" t="s">
        <v>13</v>
      </c>
      <c r="D17" s="32">
        <v>1549.0922330064834</v>
      </c>
      <c r="E17" s="32">
        <v>171</v>
      </c>
      <c r="F17" s="93">
        <f t="shared" si="2"/>
        <v>0.11038722960228303</v>
      </c>
      <c r="G17" s="98">
        <v>171</v>
      </c>
      <c r="H17" s="33">
        <f t="shared" si="0"/>
        <v>1</v>
      </c>
      <c r="I17" s="32"/>
      <c r="J17" s="33">
        <f t="shared" si="1"/>
        <v>0</v>
      </c>
      <c r="K17" s="21"/>
      <c r="L17" s="32">
        <v>7</v>
      </c>
      <c r="M17" s="45">
        <v>4.0935672514619902E-2</v>
      </c>
      <c r="O17" s="32">
        <f t="shared" si="60"/>
        <v>11.999999999999995</v>
      </c>
      <c r="P17" s="45">
        <v>7.0175438596491196E-2</v>
      </c>
      <c r="Q17" s="178"/>
      <c r="R17" s="189">
        <v>4.6093215063803301</v>
      </c>
      <c r="T17" s="51"/>
      <c r="U17" s="54">
        <f t="shared" si="3"/>
        <v>0</v>
      </c>
      <c r="V17" s="51"/>
      <c r="W17" s="54">
        <f t="shared" si="3"/>
        <v>0</v>
      </c>
      <c r="X17" s="51">
        <v>94</v>
      </c>
      <c r="Y17" s="54">
        <f t="shared" si="4"/>
        <v>0.54970760233918126</v>
      </c>
      <c r="Z17" s="51">
        <v>60</v>
      </c>
      <c r="AA17" s="54">
        <f t="shared" si="4"/>
        <v>0.35087719298245612</v>
      </c>
      <c r="AB17" s="51">
        <v>14</v>
      </c>
      <c r="AC17" s="54">
        <f t="shared" si="5"/>
        <v>8.1871345029239762E-2</v>
      </c>
      <c r="AD17" s="51">
        <v>3</v>
      </c>
      <c r="AE17" s="54">
        <f t="shared" si="5"/>
        <v>1.7543859649122806E-2</v>
      </c>
      <c r="AG17" s="51">
        <v>104</v>
      </c>
      <c r="AH17" s="54">
        <f t="shared" si="6"/>
        <v>0.60818713450292394</v>
      </c>
      <c r="AI17" s="51">
        <v>60</v>
      </c>
      <c r="AJ17" s="54">
        <f t="shared" si="6"/>
        <v>0.35087719298245612</v>
      </c>
      <c r="AK17" s="51"/>
      <c r="AL17" s="54">
        <f t="shared" si="7"/>
        <v>0</v>
      </c>
      <c r="AM17" s="51">
        <v>7</v>
      </c>
      <c r="AN17" s="54">
        <f t="shared" si="8"/>
        <v>4.0935672514619881E-2</v>
      </c>
      <c r="AO17" s="51"/>
      <c r="AP17" s="54">
        <f t="shared" si="8"/>
        <v>0</v>
      </c>
      <c r="AQ17" s="51"/>
      <c r="AR17" s="54">
        <f t="shared" si="8"/>
        <v>0</v>
      </c>
      <c r="AS17" s="51">
        <f t="shared" si="9"/>
        <v>0</v>
      </c>
      <c r="AT17" s="65">
        <f t="shared" si="10"/>
        <v>0</v>
      </c>
      <c r="AU17" s="79"/>
      <c r="AV17" s="80"/>
      <c r="AW17" s="80"/>
      <c r="AX17" s="80"/>
      <c r="AY17" s="81"/>
      <c r="BA17" s="132" t="s">
        <v>146</v>
      </c>
      <c r="BB17" s="51">
        <v>0</v>
      </c>
      <c r="BC17" s="54">
        <f t="shared" si="11"/>
        <v>0</v>
      </c>
      <c r="BD17" s="51">
        <v>37</v>
      </c>
      <c r="BE17" s="54">
        <f t="shared" si="11"/>
        <v>0.21637426900584794</v>
      </c>
      <c r="BF17" s="51">
        <v>40</v>
      </c>
      <c r="BG17" s="54">
        <f t="shared" ref="BG17" si="63">BF17/$BJ17</f>
        <v>0.23391812865497075</v>
      </c>
      <c r="BH17" s="51">
        <v>94</v>
      </c>
      <c r="BI17" s="54">
        <f t="shared" ref="BI17" si="64">BH17/$BJ17</f>
        <v>0.54970760233918126</v>
      </c>
      <c r="BJ17" s="32">
        <f t="shared" si="14"/>
        <v>171</v>
      </c>
    </row>
    <row r="18" spans="2:62" x14ac:dyDescent="0.2">
      <c r="B18" s="30">
        <v>97211</v>
      </c>
      <c r="C18" s="31" t="s">
        <v>14</v>
      </c>
      <c r="D18" s="32">
        <v>254.91570247933882</v>
      </c>
      <c r="E18" s="32">
        <v>32</v>
      </c>
      <c r="F18" s="93">
        <f t="shared" si="2"/>
        <v>0.12553169415914514</v>
      </c>
      <c r="G18" s="98">
        <v>32</v>
      </c>
      <c r="H18" s="33">
        <f t="shared" si="0"/>
        <v>1</v>
      </c>
      <c r="I18" s="32"/>
      <c r="J18" s="33">
        <f t="shared" si="1"/>
        <v>0</v>
      </c>
      <c r="K18" s="21"/>
      <c r="L18" s="32">
        <f>E18*M18</f>
        <v>0</v>
      </c>
      <c r="M18" s="45">
        <v>0</v>
      </c>
      <c r="O18" s="32">
        <f t="shared" si="60"/>
        <v>0</v>
      </c>
      <c r="P18" s="45">
        <v>0</v>
      </c>
      <c r="Q18" s="178"/>
      <c r="R18" s="189">
        <v>5.0324118207816966</v>
      </c>
      <c r="T18" s="51"/>
      <c r="U18" s="54">
        <f t="shared" si="3"/>
        <v>0</v>
      </c>
      <c r="V18" s="51"/>
      <c r="W18" s="54">
        <f t="shared" si="3"/>
        <v>0</v>
      </c>
      <c r="X18" s="51">
        <v>5</v>
      </c>
      <c r="Y18" s="54">
        <f t="shared" si="4"/>
        <v>0.15625</v>
      </c>
      <c r="Z18" s="51">
        <v>17</v>
      </c>
      <c r="AA18" s="54">
        <f t="shared" si="4"/>
        <v>0.53125</v>
      </c>
      <c r="AB18" s="51">
        <v>10</v>
      </c>
      <c r="AC18" s="54">
        <f t="shared" si="5"/>
        <v>0.3125</v>
      </c>
      <c r="AD18" s="51">
        <v>0</v>
      </c>
      <c r="AE18" s="54">
        <f t="shared" si="5"/>
        <v>0</v>
      </c>
      <c r="AG18" s="51">
        <v>28</v>
      </c>
      <c r="AH18" s="54">
        <f t="shared" si="6"/>
        <v>0.875</v>
      </c>
      <c r="AI18" s="51"/>
      <c r="AJ18" s="54">
        <f t="shared" si="6"/>
        <v>0</v>
      </c>
      <c r="AK18" s="51">
        <v>4</v>
      </c>
      <c r="AL18" s="54">
        <f t="shared" si="7"/>
        <v>0.125</v>
      </c>
      <c r="AM18" s="51"/>
      <c r="AN18" s="54">
        <f t="shared" si="8"/>
        <v>0</v>
      </c>
      <c r="AO18" s="51"/>
      <c r="AP18" s="54">
        <f t="shared" si="8"/>
        <v>0</v>
      </c>
      <c r="AQ18" s="51"/>
      <c r="AR18" s="54">
        <f t="shared" si="8"/>
        <v>0</v>
      </c>
      <c r="AS18" s="51">
        <f t="shared" si="9"/>
        <v>0</v>
      </c>
      <c r="AT18" s="65">
        <f t="shared" si="10"/>
        <v>0</v>
      </c>
      <c r="AU18" s="79"/>
      <c r="AV18" s="80"/>
      <c r="AW18" s="80"/>
      <c r="AX18" s="80"/>
      <c r="AY18" s="81"/>
      <c r="BA18" s="132" t="s">
        <v>14</v>
      </c>
      <c r="BB18" s="51">
        <v>0</v>
      </c>
      <c r="BC18" s="54">
        <f t="shared" si="11"/>
        <v>0</v>
      </c>
      <c r="BD18" s="51">
        <v>0</v>
      </c>
      <c r="BE18" s="54">
        <f t="shared" si="11"/>
        <v>0</v>
      </c>
      <c r="BF18" s="51">
        <v>10</v>
      </c>
      <c r="BG18" s="54">
        <f t="shared" ref="BG18" si="65">BF18/$BJ18</f>
        <v>0.3125</v>
      </c>
      <c r="BH18" s="51">
        <v>22</v>
      </c>
      <c r="BI18" s="54">
        <f t="shared" ref="BI18" si="66">BH18/$BJ18</f>
        <v>0.6875</v>
      </c>
      <c r="BJ18" s="32">
        <f t="shared" si="14"/>
        <v>32</v>
      </c>
    </row>
    <row r="19" spans="2:62" x14ac:dyDescent="0.2">
      <c r="B19" s="30">
        <v>97214</v>
      </c>
      <c r="C19" s="31" t="s">
        <v>15</v>
      </c>
      <c r="D19" s="32">
        <v>3080.8625927422527</v>
      </c>
      <c r="E19" s="32">
        <v>236</v>
      </c>
      <c r="F19" s="93">
        <f t="shared" si="2"/>
        <v>7.6601923291209878E-2</v>
      </c>
      <c r="G19" s="98">
        <v>235</v>
      </c>
      <c r="H19" s="33">
        <f t="shared" si="0"/>
        <v>0.99576271186440679</v>
      </c>
      <c r="I19" s="32">
        <v>1</v>
      </c>
      <c r="J19" s="33">
        <f t="shared" si="1"/>
        <v>4.2372881355932203E-3</v>
      </c>
      <c r="K19" s="21"/>
      <c r="L19" s="32">
        <v>5</v>
      </c>
      <c r="M19" s="45">
        <v>2.1186440677966101E-2</v>
      </c>
      <c r="O19" s="32">
        <f t="shared" si="60"/>
        <v>5.9999999999999947</v>
      </c>
      <c r="P19" s="45">
        <v>2.5423728813559299E-2</v>
      </c>
      <c r="Q19" s="178"/>
      <c r="R19" s="189">
        <v>4.603993871836864</v>
      </c>
      <c r="T19" s="51"/>
      <c r="U19" s="54">
        <f t="shared" si="3"/>
        <v>0</v>
      </c>
      <c r="V19" s="51"/>
      <c r="W19" s="54">
        <f t="shared" si="3"/>
        <v>0</v>
      </c>
      <c r="X19" s="51">
        <v>26</v>
      </c>
      <c r="Y19" s="54">
        <f t="shared" si="4"/>
        <v>0.11016949152542373</v>
      </c>
      <c r="Z19" s="51">
        <v>113</v>
      </c>
      <c r="AA19" s="54">
        <f t="shared" si="4"/>
        <v>0.4788135593220339</v>
      </c>
      <c r="AB19" s="51">
        <v>86</v>
      </c>
      <c r="AC19" s="54">
        <f t="shared" si="5"/>
        <v>0.36440677966101692</v>
      </c>
      <c r="AD19" s="51">
        <v>11</v>
      </c>
      <c r="AE19" s="54">
        <f t="shared" si="5"/>
        <v>4.6610169491525424E-2</v>
      </c>
      <c r="AG19" s="51">
        <v>49</v>
      </c>
      <c r="AH19" s="54">
        <f t="shared" si="6"/>
        <v>0.2076271186440678</v>
      </c>
      <c r="AI19" s="51">
        <v>154</v>
      </c>
      <c r="AJ19" s="54">
        <f t="shared" si="6"/>
        <v>0.65254237288135597</v>
      </c>
      <c r="AK19" s="51"/>
      <c r="AL19" s="54">
        <f t="shared" si="7"/>
        <v>0</v>
      </c>
      <c r="AM19" s="51">
        <v>33</v>
      </c>
      <c r="AN19" s="54">
        <f t="shared" si="8"/>
        <v>0.13983050847457626</v>
      </c>
      <c r="AO19" s="51"/>
      <c r="AP19" s="54">
        <f t="shared" si="8"/>
        <v>0</v>
      </c>
      <c r="AQ19" s="51"/>
      <c r="AR19" s="54">
        <f t="shared" si="8"/>
        <v>0</v>
      </c>
      <c r="AS19" s="51">
        <f t="shared" si="9"/>
        <v>0</v>
      </c>
      <c r="AT19" s="65">
        <f t="shared" si="10"/>
        <v>0</v>
      </c>
      <c r="AU19" s="79"/>
      <c r="AV19" s="80"/>
      <c r="AW19" s="80"/>
      <c r="AX19" s="80"/>
      <c r="AY19" s="81"/>
      <c r="BA19" s="132" t="s">
        <v>15</v>
      </c>
      <c r="BB19" s="51">
        <v>1</v>
      </c>
      <c r="BC19" s="54">
        <f t="shared" si="11"/>
        <v>4.2372881355932203E-3</v>
      </c>
      <c r="BD19" s="51">
        <v>33</v>
      </c>
      <c r="BE19" s="54">
        <f t="shared" si="11"/>
        <v>0.13983050847457626</v>
      </c>
      <c r="BF19" s="51">
        <v>186</v>
      </c>
      <c r="BG19" s="54">
        <f t="shared" ref="BG19" si="67">BF19/$BJ19</f>
        <v>0.78813559322033899</v>
      </c>
      <c r="BH19" s="51">
        <v>16</v>
      </c>
      <c r="BI19" s="54">
        <f t="shared" ref="BI19" si="68">BH19/$BJ19</f>
        <v>6.7796610169491525E-2</v>
      </c>
      <c r="BJ19" s="32">
        <f t="shared" si="14"/>
        <v>236</v>
      </c>
    </row>
    <row r="20" spans="2:62" x14ac:dyDescent="0.2">
      <c r="B20" s="30">
        <v>97215</v>
      </c>
      <c r="C20" s="31" t="s">
        <v>16</v>
      </c>
      <c r="D20" s="32">
        <v>427</v>
      </c>
      <c r="E20" s="32">
        <v>74</v>
      </c>
      <c r="F20" s="93">
        <f t="shared" si="2"/>
        <v>0.17330210772833723</v>
      </c>
      <c r="G20" s="98">
        <v>74</v>
      </c>
      <c r="H20" s="33">
        <f t="shared" si="0"/>
        <v>1</v>
      </c>
      <c r="I20" s="32"/>
      <c r="J20" s="33">
        <f t="shared" si="1"/>
        <v>0</v>
      </c>
      <c r="K20" s="21"/>
      <c r="L20" s="32">
        <f>E20*M20</f>
        <v>0</v>
      </c>
      <c r="M20" s="45">
        <v>0</v>
      </c>
      <c r="O20" s="32">
        <f t="shared" si="60"/>
        <v>6.0000000000000018</v>
      </c>
      <c r="P20" s="45">
        <v>8.1081081081081099E-2</v>
      </c>
      <c r="Q20" s="178"/>
      <c r="R20" s="189">
        <v>5.2885859115539242</v>
      </c>
      <c r="T20" s="51"/>
      <c r="U20" s="54">
        <f t="shared" si="3"/>
        <v>0</v>
      </c>
      <c r="V20" s="51">
        <v>1</v>
      </c>
      <c r="W20" s="54">
        <f t="shared" si="3"/>
        <v>1.3513513513513514E-2</v>
      </c>
      <c r="X20" s="51">
        <v>36</v>
      </c>
      <c r="Y20" s="54">
        <f t="shared" si="4"/>
        <v>0.48648648648648651</v>
      </c>
      <c r="Z20" s="51">
        <v>36</v>
      </c>
      <c r="AA20" s="54">
        <f t="shared" si="4"/>
        <v>0.48648648648648651</v>
      </c>
      <c r="AB20" s="51">
        <v>1</v>
      </c>
      <c r="AC20" s="54">
        <f t="shared" si="5"/>
        <v>1.3513513513513514E-2</v>
      </c>
      <c r="AD20" s="51">
        <v>0</v>
      </c>
      <c r="AE20" s="54">
        <f t="shared" si="5"/>
        <v>0</v>
      </c>
      <c r="AG20" s="51">
        <v>30</v>
      </c>
      <c r="AH20" s="54">
        <f t="shared" si="6"/>
        <v>0.40540540540540543</v>
      </c>
      <c r="AI20" s="51">
        <v>44</v>
      </c>
      <c r="AJ20" s="54">
        <f t="shared" si="6"/>
        <v>0.59459459459459463</v>
      </c>
      <c r="AK20" s="51"/>
      <c r="AL20" s="54">
        <f t="shared" si="7"/>
        <v>0</v>
      </c>
      <c r="AM20" s="51"/>
      <c r="AN20" s="54">
        <f t="shared" si="8"/>
        <v>0</v>
      </c>
      <c r="AO20" s="51"/>
      <c r="AP20" s="54">
        <f t="shared" si="8"/>
        <v>0</v>
      </c>
      <c r="AQ20" s="51"/>
      <c r="AR20" s="54">
        <f t="shared" si="8"/>
        <v>0</v>
      </c>
      <c r="AS20" s="51">
        <f t="shared" si="9"/>
        <v>0</v>
      </c>
      <c r="AT20" s="65">
        <f t="shared" si="10"/>
        <v>0</v>
      </c>
      <c r="AU20" s="79"/>
      <c r="AV20" s="80"/>
      <c r="AW20" s="80"/>
      <c r="AX20" s="80"/>
      <c r="AY20" s="81"/>
      <c r="BA20" s="132" t="s">
        <v>16</v>
      </c>
      <c r="BB20" s="51">
        <v>0</v>
      </c>
      <c r="BC20" s="54">
        <f t="shared" si="11"/>
        <v>0</v>
      </c>
      <c r="BD20" s="51">
        <v>0</v>
      </c>
      <c r="BE20" s="54">
        <f t="shared" si="11"/>
        <v>0</v>
      </c>
      <c r="BF20" s="51">
        <v>13</v>
      </c>
      <c r="BG20" s="54">
        <f t="shared" ref="BG20" si="69">BF20/$BJ20</f>
        <v>0.17567567567567569</v>
      </c>
      <c r="BH20" s="51">
        <v>61</v>
      </c>
      <c r="BI20" s="54">
        <f t="shared" ref="BI20" si="70">BH20/$BJ20</f>
        <v>0.82432432432432434</v>
      </c>
      <c r="BJ20" s="32">
        <f t="shared" si="14"/>
        <v>74</v>
      </c>
    </row>
    <row r="21" spans="2:62" x14ac:dyDescent="0.2">
      <c r="B21" s="30">
        <v>97216</v>
      </c>
      <c r="C21" s="34" t="s">
        <v>17</v>
      </c>
      <c r="D21" s="35">
        <v>1404.3424923674709</v>
      </c>
      <c r="E21" s="35">
        <v>191</v>
      </c>
      <c r="F21" s="92">
        <f t="shared" si="2"/>
        <v>0.1360067085045672</v>
      </c>
      <c r="G21" s="99">
        <v>191</v>
      </c>
      <c r="H21" s="36">
        <f t="shared" si="0"/>
        <v>1</v>
      </c>
      <c r="I21" s="35"/>
      <c r="J21" s="36">
        <f t="shared" si="1"/>
        <v>0</v>
      </c>
      <c r="K21" s="21"/>
      <c r="L21" s="35">
        <v>10</v>
      </c>
      <c r="M21" s="46">
        <v>5.2356020942408397E-2</v>
      </c>
      <c r="O21" s="35">
        <f t="shared" si="60"/>
        <v>6.5862068965517331</v>
      </c>
      <c r="P21" s="46">
        <v>3.4482758620689703E-2</v>
      </c>
      <c r="Q21" s="178"/>
      <c r="R21" s="190">
        <v>6.0349625401355693</v>
      </c>
      <c r="T21" s="52">
        <v>10</v>
      </c>
      <c r="U21" s="55">
        <f t="shared" si="3"/>
        <v>5.2356020942408377E-2</v>
      </c>
      <c r="V21" s="52">
        <v>32</v>
      </c>
      <c r="W21" s="55">
        <f t="shared" si="3"/>
        <v>0.16753926701570682</v>
      </c>
      <c r="X21" s="52">
        <v>51</v>
      </c>
      <c r="Y21" s="55">
        <f t="shared" si="4"/>
        <v>0.26701570680628273</v>
      </c>
      <c r="Z21" s="52">
        <v>46</v>
      </c>
      <c r="AA21" s="55">
        <f t="shared" si="4"/>
        <v>0.24083769633507854</v>
      </c>
      <c r="AB21" s="52">
        <v>52</v>
      </c>
      <c r="AC21" s="55">
        <f t="shared" si="5"/>
        <v>0.27225130890052357</v>
      </c>
      <c r="AD21" s="52">
        <v>0</v>
      </c>
      <c r="AE21" s="55">
        <f t="shared" si="5"/>
        <v>0</v>
      </c>
      <c r="AG21" s="52">
        <v>30</v>
      </c>
      <c r="AH21" s="55">
        <f t="shared" si="6"/>
        <v>0.15706806282722513</v>
      </c>
      <c r="AI21" s="52">
        <v>87</v>
      </c>
      <c r="AJ21" s="55">
        <f t="shared" si="6"/>
        <v>0.45549738219895286</v>
      </c>
      <c r="AK21" s="52">
        <v>74</v>
      </c>
      <c r="AL21" s="55">
        <f t="shared" si="7"/>
        <v>0.38743455497382201</v>
      </c>
      <c r="AM21" s="52"/>
      <c r="AN21" s="55">
        <f t="shared" si="8"/>
        <v>0</v>
      </c>
      <c r="AO21" s="52"/>
      <c r="AP21" s="55">
        <f t="shared" si="8"/>
        <v>0</v>
      </c>
      <c r="AQ21" s="52"/>
      <c r="AR21" s="55">
        <f t="shared" si="8"/>
        <v>0</v>
      </c>
      <c r="AS21" s="52">
        <f t="shared" si="9"/>
        <v>0</v>
      </c>
      <c r="AT21" s="74">
        <f t="shared" si="10"/>
        <v>0</v>
      </c>
      <c r="AU21" s="79"/>
      <c r="AV21" s="80"/>
      <c r="AW21" s="80"/>
      <c r="AX21" s="80"/>
      <c r="AY21" s="81"/>
      <c r="BA21" s="132" t="s">
        <v>17</v>
      </c>
      <c r="BB21" s="52">
        <v>40</v>
      </c>
      <c r="BC21" s="55">
        <f t="shared" si="11"/>
        <v>0.20942408376963351</v>
      </c>
      <c r="BD21" s="52">
        <v>0</v>
      </c>
      <c r="BE21" s="55">
        <f t="shared" si="11"/>
        <v>0</v>
      </c>
      <c r="BF21" s="52">
        <v>44</v>
      </c>
      <c r="BG21" s="55">
        <f t="shared" ref="BG21" si="71">BF21/$BJ21</f>
        <v>0.23036649214659685</v>
      </c>
      <c r="BH21" s="52">
        <v>107</v>
      </c>
      <c r="BI21" s="55">
        <f t="shared" ref="BI21" si="72">BH21/$BJ21</f>
        <v>0.56020942408376961</v>
      </c>
      <c r="BJ21" s="35">
        <f t="shared" si="14"/>
        <v>191</v>
      </c>
    </row>
    <row r="22" spans="2:62" x14ac:dyDescent="0.2">
      <c r="B22" s="1"/>
      <c r="C22" s="3" t="s">
        <v>18</v>
      </c>
      <c r="D22" s="7">
        <v>7391.4898633117418</v>
      </c>
      <c r="E22" s="7">
        <f>SUM(E16:E21)</f>
        <v>808</v>
      </c>
      <c r="F22" s="102">
        <f t="shared" si="2"/>
        <v>0.10931490334723631</v>
      </c>
      <c r="G22" s="103">
        <f>SUM(G16:G21)</f>
        <v>806</v>
      </c>
      <c r="H22" s="18">
        <f t="shared" si="0"/>
        <v>0.99752475247524752</v>
      </c>
      <c r="I22" s="7">
        <f>SUM(I16:I21)</f>
        <v>2</v>
      </c>
      <c r="J22" s="18">
        <f t="shared" si="1"/>
        <v>2.4752475247524753E-3</v>
      </c>
      <c r="K22" s="21"/>
      <c r="L22" s="7">
        <f>SUM(L16:L21)</f>
        <v>23</v>
      </c>
      <c r="M22" s="48">
        <f>SUMPRODUCT(G16:G21,M16:M21)/G22</f>
        <v>2.8497764484747713E-2</v>
      </c>
      <c r="O22" s="7">
        <f>SUM(O16:O21)</f>
        <v>35.208429118773935</v>
      </c>
      <c r="P22" s="48">
        <f>O22/E22</f>
        <v>4.357478851333408E-2</v>
      </c>
      <c r="Q22" s="182"/>
      <c r="R22" s="192"/>
      <c r="T22" s="10">
        <f t="shared" ref="T22" si="73">SUM(T16:T21)</f>
        <v>10</v>
      </c>
      <c r="U22" s="8">
        <f t="shared" si="3"/>
        <v>1.2376237623762377E-2</v>
      </c>
      <c r="V22" s="10">
        <f t="shared" ref="V22" si="74">SUM(V16:V21)</f>
        <v>35</v>
      </c>
      <c r="W22" s="8">
        <f t="shared" si="3"/>
        <v>4.3316831683168314E-2</v>
      </c>
      <c r="X22" s="10">
        <f t="shared" ref="X22" si="75">SUM(X16:X21)</f>
        <v>244</v>
      </c>
      <c r="Y22" s="8">
        <f t="shared" si="4"/>
        <v>0.30198019801980197</v>
      </c>
      <c r="Z22" s="10">
        <f t="shared" ref="Z22" si="76">SUM(Z16:Z21)</f>
        <v>326</v>
      </c>
      <c r="AA22" s="8">
        <f t="shared" si="4"/>
        <v>0.40346534653465349</v>
      </c>
      <c r="AB22" s="10">
        <f t="shared" ref="AB22:AD22" si="77">SUM(AB16:AB21)</f>
        <v>179</v>
      </c>
      <c r="AC22" s="8">
        <f t="shared" si="5"/>
        <v>0.22153465346534654</v>
      </c>
      <c r="AD22" s="10">
        <f t="shared" si="77"/>
        <v>14</v>
      </c>
      <c r="AE22" s="8">
        <f t="shared" si="5"/>
        <v>1.7326732673267328E-2</v>
      </c>
      <c r="AG22" s="10">
        <f>SUM(AG16:AG21)</f>
        <v>281</v>
      </c>
      <c r="AH22" s="8">
        <f t="shared" si="6"/>
        <v>0.34777227722772275</v>
      </c>
      <c r="AI22" s="10">
        <f t="shared" ref="AI22" si="78">SUM(AI16:AI21)</f>
        <v>386</v>
      </c>
      <c r="AJ22" s="8">
        <f t="shared" si="6"/>
        <v>0.4777227722772277</v>
      </c>
      <c r="AK22" s="10">
        <f t="shared" ref="AK22" si="79">SUM(AK16:AK21)</f>
        <v>101</v>
      </c>
      <c r="AL22" s="8">
        <f t="shared" si="7"/>
        <v>0.125</v>
      </c>
      <c r="AM22" s="10">
        <f t="shared" ref="AM22" si="80">SUM(AM16:AM21)</f>
        <v>40</v>
      </c>
      <c r="AN22" s="8">
        <f t="shared" si="8"/>
        <v>4.9504950495049507E-2</v>
      </c>
      <c r="AO22" s="10">
        <f t="shared" ref="AO22" si="81">SUM(AO16:AO21)</f>
        <v>0</v>
      </c>
      <c r="AP22" s="8">
        <f t="shared" si="8"/>
        <v>0</v>
      </c>
      <c r="AQ22" s="10">
        <f t="shared" ref="AQ22" si="82">SUM(AQ16:AQ21)</f>
        <v>0</v>
      </c>
      <c r="AR22" s="8">
        <f t="shared" si="8"/>
        <v>0</v>
      </c>
      <c r="AS22" s="10">
        <f t="shared" si="9"/>
        <v>0</v>
      </c>
      <c r="AT22" s="67">
        <f t="shared" si="10"/>
        <v>0</v>
      </c>
      <c r="AU22" s="71"/>
      <c r="AV22" s="71">
        <f t="shared" ref="AV22:AW22" si="83">SUM(AV16:AV21)</f>
        <v>0</v>
      </c>
      <c r="AW22" s="71">
        <f t="shared" si="83"/>
        <v>0</v>
      </c>
      <c r="AX22" s="71"/>
      <c r="AY22" s="83">
        <f t="shared" ref="AY22" si="84">SUM(AY16:AY21)</f>
        <v>0</v>
      </c>
      <c r="BB22" s="10">
        <f>SUM(BB16:BB21)</f>
        <v>41</v>
      </c>
      <c r="BC22" s="8">
        <f t="shared" si="11"/>
        <v>5.0742574257425746E-2</v>
      </c>
      <c r="BD22" s="10">
        <f>SUM(BD16:BD21)</f>
        <v>70</v>
      </c>
      <c r="BE22" s="8">
        <f t="shared" si="11"/>
        <v>8.6633663366336627E-2</v>
      </c>
      <c r="BF22" s="10">
        <f>SUM(BF16:BF21)</f>
        <v>293</v>
      </c>
      <c r="BG22" s="8">
        <f t="shared" ref="BG22" si="85">BF22/$BJ22</f>
        <v>0.36262376237623761</v>
      </c>
      <c r="BH22" s="10">
        <f>SUM(BH16:BH21)</f>
        <v>404</v>
      </c>
      <c r="BI22" s="8">
        <f t="shared" ref="BI22" si="86">BH22/$BJ22</f>
        <v>0.5</v>
      </c>
      <c r="BJ22" s="7">
        <f t="shared" si="14"/>
        <v>808</v>
      </c>
    </row>
    <row r="23" spans="2:62" x14ac:dyDescent="0.2">
      <c r="B23" s="30">
        <v>97234</v>
      </c>
      <c r="C23" s="37" t="s">
        <v>19</v>
      </c>
      <c r="D23" s="38">
        <v>580.8887021466785</v>
      </c>
      <c r="E23" s="38">
        <v>291</v>
      </c>
      <c r="F23" s="104">
        <f t="shared" si="2"/>
        <v>0.50095654972218839</v>
      </c>
      <c r="G23" s="105">
        <v>291</v>
      </c>
      <c r="H23" s="39">
        <f t="shared" si="0"/>
        <v>1</v>
      </c>
      <c r="I23" s="38"/>
      <c r="J23" s="39">
        <f t="shared" si="1"/>
        <v>0</v>
      </c>
      <c r="K23" s="21"/>
      <c r="L23" s="38">
        <v>12</v>
      </c>
      <c r="M23" s="49">
        <v>4.1237113402061903E-2</v>
      </c>
      <c r="O23" s="38">
        <f t="shared" ref="O23:O30" si="87">P23*E23</f>
        <v>45.547826086956583</v>
      </c>
      <c r="P23" s="49">
        <v>0.15652173913043499</v>
      </c>
      <c r="Q23" s="178"/>
      <c r="R23" s="193">
        <v>5.1454915254237292</v>
      </c>
      <c r="T23" s="53"/>
      <c r="U23" s="57">
        <f t="shared" si="3"/>
        <v>0</v>
      </c>
      <c r="V23" s="53">
        <v>52</v>
      </c>
      <c r="W23" s="57">
        <f t="shared" si="3"/>
        <v>0.17869415807560138</v>
      </c>
      <c r="X23" s="53">
        <v>111</v>
      </c>
      <c r="Y23" s="57">
        <f t="shared" ref="Y23:AA38" si="88">X23/$E23</f>
        <v>0.38144329896907214</v>
      </c>
      <c r="Z23" s="53">
        <v>115</v>
      </c>
      <c r="AA23" s="57">
        <f t="shared" si="88"/>
        <v>0.3951890034364261</v>
      </c>
      <c r="AB23" s="53">
        <v>13</v>
      </c>
      <c r="AC23" s="57">
        <f t="shared" ref="AC23:AE38" si="89">AB23/$E23</f>
        <v>4.4673539518900345E-2</v>
      </c>
      <c r="AD23" s="53">
        <v>0</v>
      </c>
      <c r="AE23" s="57">
        <f t="shared" si="89"/>
        <v>0</v>
      </c>
      <c r="AG23" s="53">
        <v>50</v>
      </c>
      <c r="AH23" s="57">
        <f t="shared" ref="AH23:AJ38" si="90">AG23/$E23</f>
        <v>0.1718213058419244</v>
      </c>
      <c r="AI23" s="53">
        <v>201</v>
      </c>
      <c r="AJ23" s="57">
        <f t="shared" si="90"/>
        <v>0.69072164948453607</v>
      </c>
      <c r="AK23" s="53">
        <v>40</v>
      </c>
      <c r="AL23" s="57">
        <f t="shared" si="7"/>
        <v>0.13745704467353953</v>
      </c>
      <c r="AM23" s="53"/>
      <c r="AN23" s="57">
        <f t="shared" ref="AN23:AR38" si="91">AM23/$E23</f>
        <v>0</v>
      </c>
      <c r="AO23" s="53"/>
      <c r="AP23" s="57">
        <f t="shared" si="91"/>
        <v>0</v>
      </c>
      <c r="AQ23" s="53"/>
      <c r="AR23" s="57">
        <f t="shared" si="91"/>
        <v>0</v>
      </c>
      <c r="AS23" s="53">
        <f t="shared" si="9"/>
        <v>0</v>
      </c>
      <c r="AT23" s="75">
        <f t="shared" si="10"/>
        <v>0</v>
      </c>
      <c r="AU23" s="79"/>
      <c r="AV23" s="80"/>
      <c r="AW23" s="80"/>
      <c r="AX23" s="80"/>
      <c r="AY23" s="81"/>
      <c r="BA23" s="132" t="s">
        <v>19</v>
      </c>
      <c r="BB23" s="53">
        <v>0</v>
      </c>
      <c r="BC23" s="57">
        <f t="shared" si="11"/>
        <v>0</v>
      </c>
      <c r="BD23" s="53">
        <v>40</v>
      </c>
      <c r="BE23" s="57">
        <f t="shared" si="11"/>
        <v>0.13745704467353953</v>
      </c>
      <c r="BF23" s="53">
        <v>72</v>
      </c>
      <c r="BG23" s="57">
        <f t="shared" ref="BG23" si="92">BF23/$BJ23</f>
        <v>0.24742268041237114</v>
      </c>
      <c r="BH23" s="53">
        <v>179</v>
      </c>
      <c r="BI23" s="57">
        <f t="shared" ref="BI23" si="93">BH23/$BJ23</f>
        <v>0.61512027491408938</v>
      </c>
      <c r="BJ23" s="38">
        <f t="shared" si="14"/>
        <v>291</v>
      </c>
    </row>
    <row r="24" spans="2:62" x14ac:dyDescent="0.2">
      <c r="B24" s="30">
        <v>97204</v>
      </c>
      <c r="C24" s="31" t="s">
        <v>20</v>
      </c>
      <c r="D24" s="32">
        <v>1565.0702235029303</v>
      </c>
      <c r="E24" s="32">
        <v>98</v>
      </c>
      <c r="F24" s="93">
        <f t="shared" si="2"/>
        <v>6.2616998603843482E-2</v>
      </c>
      <c r="G24" s="98">
        <v>98</v>
      </c>
      <c r="H24" s="33">
        <f t="shared" si="0"/>
        <v>1</v>
      </c>
      <c r="I24" s="32"/>
      <c r="J24" s="33">
        <f t="shared" si="1"/>
        <v>0</v>
      </c>
      <c r="K24" s="21"/>
      <c r="L24" s="32">
        <v>2</v>
      </c>
      <c r="M24" s="45">
        <v>2.04081632653061E-2</v>
      </c>
      <c r="O24" s="32">
        <f t="shared" si="87"/>
        <v>6.0000000000000036</v>
      </c>
      <c r="P24" s="45">
        <v>6.1224489795918401E-2</v>
      </c>
      <c r="Q24" s="178"/>
      <c r="R24" s="189">
        <v>5.8845999195818255</v>
      </c>
      <c r="T24" s="51">
        <v>6</v>
      </c>
      <c r="U24" s="54">
        <f t="shared" si="3"/>
        <v>6.1224489795918366E-2</v>
      </c>
      <c r="V24" s="51">
        <v>20</v>
      </c>
      <c r="W24" s="54">
        <f t="shared" si="3"/>
        <v>0.20408163265306123</v>
      </c>
      <c r="X24" s="51">
        <v>36</v>
      </c>
      <c r="Y24" s="54">
        <f t="shared" si="88"/>
        <v>0.36734693877551022</v>
      </c>
      <c r="Z24" s="51">
        <v>27</v>
      </c>
      <c r="AA24" s="54">
        <f t="shared" si="88"/>
        <v>0.27551020408163263</v>
      </c>
      <c r="AB24" s="51">
        <v>9</v>
      </c>
      <c r="AC24" s="54">
        <f t="shared" si="89"/>
        <v>9.1836734693877556E-2</v>
      </c>
      <c r="AD24" s="51">
        <v>0</v>
      </c>
      <c r="AE24" s="54">
        <f t="shared" si="89"/>
        <v>0</v>
      </c>
      <c r="AG24" s="51">
        <v>18</v>
      </c>
      <c r="AH24" s="54">
        <f t="shared" si="90"/>
        <v>0.18367346938775511</v>
      </c>
      <c r="AI24" s="51">
        <v>52</v>
      </c>
      <c r="AJ24" s="54">
        <f t="shared" si="90"/>
        <v>0.53061224489795922</v>
      </c>
      <c r="AK24" s="51">
        <v>28</v>
      </c>
      <c r="AL24" s="54">
        <f t="shared" si="7"/>
        <v>0.2857142857142857</v>
      </c>
      <c r="AM24" s="51"/>
      <c r="AN24" s="54">
        <f t="shared" si="91"/>
        <v>0</v>
      </c>
      <c r="AO24" s="51"/>
      <c r="AP24" s="54">
        <f t="shared" si="91"/>
        <v>0</v>
      </c>
      <c r="AQ24" s="51"/>
      <c r="AR24" s="54">
        <f t="shared" si="91"/>
        <v>0</v>
      </c>
      <c r="AS24" s="51">
        <f t="shared" si="9"/>
        <v>0</v>
      </c>
      <c r="AT24" s="65">
        <f t="shared" si="10"/>
        <v>0</v>
      </c>
      <c r="AU24" s="79"/>
      <c r="AV24" s="80"/>
      <c r="AW24" s="80"/>
      <c r="AX24" s="80"/>
      <c r="AY24" s="81"/>
      <c r="BA24" s="132" t="s">
        <v>20</v>
      </c>
      <c r="BB24" s="51">
        <v>40</v>
      </c>
      <c r="BC24" s="54">
        <f t="shared" si="11"/>
        <v>0.40816326530612246</v>
      </c>
      <c r="BD24" s="51">
        <v>0</v>
      </c>
      <c r="BE24" s="54">
        <f t="shared" si="11"/>
        <v>0</v>
      </c>
      <c r="BF24" s="51">
        <v>0</v>
      </c>
      <c r="BG24" s="54">
        <f t="shared" ref="BG24" si="94">BF24/$BJ24</f>
        <v>0</v>
      </c>
      <c r="BH24" s="51">
        <v>58</v>
      </c>
      <c r="BI24" s="54">
        <f t="shared" ref="BI24" si="95">BH24/$BJ24</f>
        <v>0.59183673469387754</v>
      </c>
      <c r="BJ24" s="32">
        <f t="shared" si="14"/>
        <v>98</v>
      </c>
    </row>
    <row r="25" spans="2:62" x14ac:dyDescent="0.2">
      <c r="B25" s="30">
        <v>97205</v>
      </c>
      <c r="C25" s="31" t="s">
        <v>21</v>
      </c>
      <c r="D25" s="32">
        <v>1770</v>
      </c>
      <c r="E25" s="32">
        <v>447</v>
      </c>
      <c r="F25" s="93">
        <f t="shared" si="2"/>
        <v>0.25254237288135595</v>
      </c>
      <c r="G25" s="98">
        <v>447</v>
      </c>
      <c r="H25" s="33">
        <f t="shared" si="0"/>
        <v>1</v>
      </c>
      <c r="I25" s="32"/>
      <c r="J25" s="33">
        <f t="shared" si="1"/>
        <v>0</v>
      </c>
      <c r="K25" s="21"/>
      <c r="L25" s="32">
        <v>8</v>
      </c>
      <c r="M25" s="45">
        <v>1.7897091722595099E-2</v>
      </c>
      <c r="O25" s="32">
        <f t="shared" si="87"/>
        <v>27.000000000000007</v>
      </c>
      <c r="P25" s="45">
        <v>6.0402684563758406E-2</v>
      </c>
      <c r="Q25" s="178"/>
      <c r="R25" s="189">
        <v>3.862664706944122</v>
      </c>
      <c r="T25" s="51"/>
      <c r="U25" s="54">
        <f t="shared" si="3"/>
        <v>0</v>
      </c>
      <c r="V25" s="51">
        <v>4</v>
      </c>
      <c r="W25" s="54">
        <f t="shared" si="3"/>
        <v>8.948545861297539E-3</v>
      </c>
      <c r="X25" s="51">
        <v>70</v>
      </c>
      <c r="Y25" s="54">
        <f t="shared" si="88"/>
        <v>0.15659955257270694</v>
      </c>
      <c r="Z25" s="51">
        <v>168</v>
      </c>
      <c r="AA25" s="54">
        <f t="shared" si="88"/>
        <v>0.37583892617449666</v>
      </c>
      <c r="AB25" s="51">
        <v>160</v>
      </c>
      <c r="AC25" s="54">
        <f t="shared" si="89"/>
        <v>0.35794183445190159</v>
      </c>
      <c r="AD25" s="51">
        <v>45</v>
      </c>
      <c r="AE25" s="54">
        <f t="shared" si="89"/>
        <v>0.10067114093959731</v>
      </c>
      <c r="AG25" s="51">
        <v>18</v>
      </c>
      <c r="AH25" s="54">
        <f t="shared" si="90"/>
        <v>4.0268456375838924E-2</v>
      </c>
      <c r="AI25" s="51">
        <v>40</v>
      </c>
      <c r="AJ25" s="54">
        <f t="shared" si="90"/>
        <v>8.9485458612975396E-2</v>
      </c>
      <c r="AK25" s="51">
        <v>80</v>
      </c>
      <c r="AL25" s="54">
        <f t="shared" si="7"/>
        <v>0.17897091722595079</v>
      </c>
      <c r="AM25" s="51">
        <v>171</v>
      </c>
      <c r="AN25" s="54">
        <f t="shared" si="91"/>
        <v>0.3825503355704698</v>
      </c>
      <c r="AO25" s="51"/>
      <c r="AP25" s="54">
        <f t="shared" si="91"/>
        <v>0</v>
      </c>
      <c r="AQ25" s="51">
        <v>138</v>
      </c>
      <c r="AR25" s="54">
        <f t="shared" si="91"/>
        <v>0.3087248322147651</v>
      </c>
      <c r="AS25" s="51">
        <f t="shared" si="9"/>
        <v>0</v>
      </c>
      <c r="AT25" s="65">
        <f t="shared" si="10"/>
        <v>0</v>
      </c>
      <c r="AU25" s="79"/>
      <c r="AV25" s="80"/>
      <c r="AW25" s="80"/>
      <c r="AX25" s="80"/>
      <c r="AY25" s="81"/>
      <c r="BA25" s="132" t="s">
        <v>147</v>
      </c>
      <c r="BB25" s="51">
        <v>0</v>
      </c>
      <c r="BC25" s="54">
        <f t="shared" si="11"/>
        <v>0</v>
      </c>
      <c r="BD25" s="51">
        <v>309</v>
      </c>
      <c r="BE25" s="54">
        <f t="shared" si="11"/>
        <v>0.6912751677852349</v>
      </c>
      <c r="BF25" s="51">
        <v>40</v>
      </c>
      <c r="BG25" s="54">
        <f t="shared" ref="BG25" si="96">BF25/$BJ25</f>
        <v>8.9485458612975396E-2</v>
      </c>
      <c r="BH25" s="51">
        <v>98</v>
      </c>
      <c r="BI25" s="54">
        <f t="shared" ref="BI25" si="97">BH25/$BJ25</f>
        <v>0.21923937360178972</v>
      </c>
      <c r="BJ25" s="32">
        <f t="shared" si="14"/>
        <v>447</v>
      </c>
    </row>
    <row r="26" spans="2:62" x14ac:dyDescent="0.2">
      <c r="B26" s="30">
        <v>97208</v>
      </c>
      <c r="C26" s="31" t="s">
        <v>22</v>
      </c>
      <c r="D26" s="32">
        <v>373.28413284132841</v>
      </c>
      <c r="E26" s="32">
        <v>20</v>
      </c>
      <c r="F26" s="93">
        <f t="shared" si="2"/>
        <v>5.3578489521550018E-2</v>
      </c>
      <c r="G26" s="98">
        <v>20</v>
      </c>
      <c r="H26" s="33">
        <f t="shared" si="0"/>
        <v>1</v>
      </c>
      <c r="I26" s="32"/>
      <c r="J26" s="33">
        <f t="shared" si="1"/>
        <v>0</v>
      </c>
      <c r="K26" s="21"/>
      <c r="L26" s="32">
        <v>3</v>
      </c>
      <c r="M26" s="45">
        <v>0.15</v>
      </c>
      <c r="O26" s="32">
        <f t="shared" si="87"/>
        <v>1</v>
      </c>
      <c r="P26" s="45">
        <v>0.05</v>
      </c>
      <c r="Q26" s="178"/>
      <c r="R26" s="189">
        <v>3.7607289829512052</v>
      </c>
      <c r="T26" s="51"/>
      <c r="U26" s="54">
        <f t="shared" si="3"/>
        <v>0</v>
      </c>
      <c r="V26" s="51"/>
      <c r="W26" s="54">
        <f t="shared" si="3"/>
        <v>0</v>
      </c>
      <c r="X26" s="51"/>
      <c r="Y26" s="54">
        <f t="shared" si="88"/>
        <v>0</v>
      </c>
      <c r="Z26" s="51">
        <v>5</v>
      </c>
      <c r="AA26" s="54">
        <f t="shared" si="88"/>
        <v>0.25</v>
      </c>
      <c r="AB26" s="51">
        <v>15</v>
      </c>
      <c r="AC26" s="54">
        <f t="shared" si="89"/>
        <v>0.75</v>
      </c>
      <c r="AD26" s="51">
        <v>0</v>
      </c>
      <c r="AE26" s="54">
        <f t="shared" si="89"/>
        <v>0</v>
      </c>
      <c r="AG26" s="51">
        <v>10</v>
      </c>
      <c r="AH26" s="54">
        <f t="shared" si="90"/>
        <v>0.5</v>
      </c>
      <c r="AI26" s="51"/>
      <c r="AJ26" s="54">
        <f t="shared" si="90"/>
        <v>0</v>
      </c>
      <c r="AK26" s="51">
        <v>10</v>
      </c>
      <c r="AL26" s="54">
        <f t="shared" si="7"/>
        <v>0.5</v>
      </c>
      <c r="AM26" s="51"/>
      <c r="AN26" s="54">
        <f t="shared" si="91"/>
        <v>0</v>
      </c>
      <c r="AO26" s="51"/>
      <c r="AP26" s="54">
        <f t="shared" si="91"/>
        <v>0</v>
      </c>
      <c r="AQ26" s="51"/>
      <c r="AR26" s="54">
        <f t="shared" si="91"/>
        <v>0</v>
      </c>
      <c r="AS26" s="51">
        <f t="shared" si="9"/>
        <v>0</v>
      </c>
      <c r="AT26" s="65">
        <f t="shared" si="10"/>
        <v>0</v>
      </c>
      <c r="AU26" s="79"/>
      <c r="AV26" s="80"/>
      <c r="AW26" s="80"/>
      <c r="AX26" s="80"/>
      <c r="AY26" s="81"/>
      <c r="BA26" s="132" t="s">
        <v>148</v>
      </c>
      <c r="BB26" s="51">
        <v>0</v>
      </c>
      <c r="BC26" s="54">
        <f t="shared" si="11"/>
        <v>0</v>
      </c>
      <c r="BD26" s="51">
        <v>0</v>
      </c>
      <c r="BE26" s="54">
        <f t="shared" si="11"/>
        <v>0</v>
      </c>
      <c r="BF26" s="51">
        <v>20</v>
      </c>
      <c r="BG26" s="54">
        <f t="shared" ref="BG26" si="98">BF26/$BJ26</f>
        <v>1</v>
      </c>
      <c r="BH26" s="51">
        <v>0</v>
      </c>
      <c r="BI26" s="54">
        <f t="shared" ref="BI26" si="99">BH26/$BJ26</f>
        <v>0</v>
      </c>
      <c r="BJ26" s="32">
        <f t="shared" si="14"/>
        <v>20</v>
      </c>
    </row>
    <row r="27" spans="2:62" x14ac:dyDescent="0.2">
      <c r="B27" s="30">
        <v>97218</v>
      </c>
      <c r="C27" s="31" t="s">
        <v>23</v>
      </c>
      <c r="D27" s="32">
        <v>1927.4184690698335</v>
      </c>
      <c r="E27" s="32">
        <v>206</v>
      </c>
      <c r="F27" s="93">
        <f t="shared" si="2"/>
        <v>0.10687871020527005</v>
      </c>
      <c r="G27" s="98">
        <v>206</v>
      </c>
      <c r="H27" s="33">
        <f t="shared" si="0"/>
        <v>1</v>
      </c>
      <c r="I27" s="32"/>
      <c r="J27" s="33">
        <f t="shared" si="1"/>
        <v>0</v>
      </c>
      <c r="K27" s="21"/>
      <c r="L27" s="32">
        <v>20</v>
      </c>
      <c r="M27" s="45">
        <v>9.7087378640776698E-2</v>
      </c>
      <c r="O27" s="32">
        <f t="shared" si="87"/>
        <v>70.999999999999943</v>
      </c>
      <c r="P27" s="113">
        <v>0.34466019417475702</v>
      </c>
      <c r="Q27" s="178"/>
      <c r="R27" s="189">
        <v>5.6203464221333963</v>
      </c>
      <c r="T27" s="51">
        <v>12</v>
      </c>
      <c r="U27" s="54">
        <f t="shared" si="3"/>
        <v>5.8252427184466021E-2</v>
      </c>
      <c r="V27" s="51">
        <v>26</v>
      </c>
      <c r="W27" s="54">
        <f t="shared" si="3"/>
        <v>0.12621359223300971</v>
      </c>
      <c r="X27" s="51">
        <v>90</v>
      </c>
      <c r="Y27" s="54">
        <f t="shared" si="88"/>
        <v>0.43689320388349512</v>
      </c>
      <c r="Z27" s="51">
        <v>51</v>
      </c>
      <c r="AA27" s="54">
        <f t="shared" si="88"/>
        <v>0.24757281553398058</v>
      </c>
      <c r="AB27" s="51">
        <v>27</v>
      </c>
      <c r="AC27" s="54">
        <f t="shared" si="89"/>
        <v>0.13106796116504854</v>
      </c>
      <c r="AD27" s="51">
        <v>0</v>
      </c>
      <c r="AE27" s="54">
        <f t="shared" si="89"/>
        <v>0</v>
      </c>
      <c r="AG27" s="51">
        <v>54</v>
      </c>
      <c r="AH27" s="54">
        <f t="shared" si="90"/>
        <v>0.26213592233009708</v>
      </c>
      <c r="AI27" s="51">
        <v>93</v>
      </c>
      <c r="AJ27" s="54">
        <f t="shared" si="90"/>
        <v>0.45145631067961167</v>
      </c>
      <c r="AK27" s="51">
        <v>59</v>
      </c>
      <c r="AL27" s="54">
        <f t="shared" si="7"/>
        <v>0.28640776699029125</v>
      </c>
      <c r="AM27" s="51"/>
      <c r="AN27" s="54">
        <f t="shared" si="91"/>
        <v>0</v>
      </c>
      <c r="AO27" s="51"/>
      <c r="AP27" s="54">
        <f t="shared" si="91"/>
        <v>0</v>
      </c>
      <c r="AQ27" s="51"/>
      <c r="AR27" s="54">
        <f t="shared" si="91"/>
        <v>0</v>
      </c>
      <c r="AS27" s="51">
        <f t="shared" si="9"/>
        <v>0</v>
      </c>
      <c r="AT27" s="65">
        <f t="shared" si="10"/>
        <v>0</v>
      </c>
      <c r="AU27" s="79"/>
      <c r="AV27" s="80"/>
      <c r="AW27" s="80"/>
      <c r="AX27" s="80"/>
      <c r="AY27" s="81"/>
      <c r="BA27" s="132" t="s">
        <v>149</v>
      </c>
      <c r="BB27" s="51">
        <v>0</v>
      </c>
      <c r="BC27" s="54">
        <f t="shared" si="11"/>
        <v>0</v>
      </c>
      <c r="BD27" s="51">
        <v>19</v>
      </c>
      <c r="BE27" s="54">
        <f t="shared" si="11"/>
        <v>9.2233009708737865E-2</v>
      </c>
      <c r="BF27" s="51">
        <v>31</v>
      </c>
      <c r="BG27" s="54">
        <f t="shared" ref="BG27" si="100">BF27/$BJ27</f>
        <v>0.15048543689320387</v>
      </c>
      <c r="BH27" s="51">
        <v>156</v>
      </c>
      <c r="BI27" s="54">
        <f t="shared" ref="BI27" si="101">BH27/$BJ27</f>
        <v>0.75728155339805825</v>
      </c>
      <c r="BJ27" s="32">
        <f t="shared" si="14"/>
        <v>206</v>
      </c>
    </row>
    <row r="28" spans="2:62" x14ac:dyDescent="0.2">
      <c r="B28" s="30">
        <v>97233</v>
      </c>
      <c r="C28" s="31" t="s">
        <v>24</v>
      </c>
      <c r="D28" s="32">
        <v>804.43654872667946</v>
      </c>
      <c r="E28" s="32">
        <v>61</v>
      </c>
      <c r="F28" s="93">
        <f t="shared" si="2"/>
        <v>7.5829473557057075E-2</v>
      </c>
      <c r="G28" s="98">
        <v>59</v>
      </c>
      <c r="H28" s="33">
        <f t="shared" si="0"/>
        <v>0.96721311475409832</v>
      </c>
      <c r="I28" s="32">
        <v>2</v>
      </c>
      <c r="J28" s="33">
        <f t="shared" si="1"/>
        <v>3.2786885245901641E-2</v>
      </c>
      <c r="K28" s="21"/>
      <c r="L28" s="32">
        <v>2</v>
      </c>
      <c r="M28" s="45">
        <v>3.2786885245901599E-2</v>
      </c>
      <c r="O28" s="32">
        <f t="shared" si="87"/>
        <v>4.0000000000000009</v>
      </c>
      <c r="P28" s="45">
        <v>6.5573770491803296E-2</v>
      </c>
      <c r="Q28" s="178"/>
      <c r="R28" s="189">
        <v>5.1326658322903631</v>
      </c>
      <c r="T28" s="51"/>
      <c r="U28" s="54">
        <f t="shared" si="3"/>
        <v>0</v>
      </c>
      <c r="V28" s="51"/>
      <c r="W28" s="54">
        <f t="shared" si="3"/>
        <v>0</v>
      </c>
      <c r="X28" s="51">
        <v>10</v>
      </c>
      <c r="Y28" s="54">
        <f t="shared" si="88"/>
        <v>0.16393442622950818</v>
      </c>
      <c r="Z28" s="51">
        <v>35</v>
      </c>
      <c r="AA28" s="54">
        <f t="shared" si="88"/>
        <v>0.57377049180327866</v>
      </c>
      <c r="AB28" s="51">
        <v>16</v>
      </c>
      <c r="AC28" s="54">
        <f t="shared" si="89"/>
        <v>0.26229508196721313</v>
      </c>
      <c r="AD28" s="51">
        <v>0</v>
      </c>
      <c r="AE28" s="54">
        <f t="shared" si="89"/>
        <v>0</v>
      </c>
      <c r="AG28" s="51">
        <v>14</v>
      </c>
      <c r="AH28" s="54">
        <f t="shared" si="90"/>
        <v>0.22950819672131148</v>
      </c>
      <c r="AI28" s="51">
        <v>47</v>
      </c>
      <c r="AJ28" s="54">
        <f t="shared" si="90"/>
        <v>0.77049180327868849</v>
      </c>
      <c r="AK28" s="51"/>
      <c r="AL28" s="54">
        <f t="shared" si="7"/>
        <v>0</v>
      </c>
      <c r="AM28" s="51"/>
      <c r="AN28" s="54">
        <f t="shared" si="91"/>
        <v>0</v>
      </c>
      <c r="AO28" s="51"/>
      <c r="AP28" s="54">
        <f t="shared" si="91"/>
        <v>0</v>
      </c>
      <c r="AQ28" s="51"/>
      <c r="AR28" s="54">
        <f t="shared" si="91"/>
        <v>0</v>
      </c>
      <c r="AS28" s="51">
        <f t="shared" si="9"/>
        <v>0</v>
      </c>
      <c r="AT28" s="65">
        <f t="shared" si="10"/>
        <v>0</v>
      </c>
      <c r="AU28" s="79"/>
      <c r="AV28" s="80"/>
      <c r="AW28" s="80"/>
      <c r="AX28" s="80"/>
      <c r="AY28" s="81"/>
      <c r="BA28" s="132" t="s">
        <v>150</v>
      </c>
      <c r="BB28" s="51">
        <v>2</v>
      </c>
      <c r="BC28" s="54">
        <f t="shared" si="11"/>
        <v>3.2786885245901641E-2</v>
      </c>
      <c r="BD28" s="51">
        <v>0</v>
      </c>
      <c r="BE28" s="54">
        <f t="shared" si="11"/>
        <v>0</v>
      </c>
      <c r="BF28" s="51">
        <v>42</v>
      </c>
      <c r="BG28" s="54">
        <f t="shared" ref="BG28" si="102">BF28/$BJ28</f>
        <v>0.68852459016393441</v>
      </c>
      <c r="BH28" s="51">
        <v>17</v>
      </c>
      <c r="BI28" s="54">
        <f t="shared" ref="BI28" si="103">BH28/$BJ28</f>
        <v>0.27868852459016391</v>
      </c>
      <c r="BJ28" s="32">
        <f t="shared" si="14"/>
        <v>61</v>
      </c>
    </row>
    <row r="29" spans="2:62" x14ac:dyDescent="0.2">
      <c r="B29" s="30">
        <v>97219</v>
      </c>
      <c r="C29" s="31" t="s">
        <v>25</v>
      </c>
      <c r="D29" s="32">
        <v>678</v>
      </c>
      <c r="E29" s="32">
        <v>135</v>
      </c>
      <c r="F29" s="93">
        <f t="shared" si="2"/>
        <v>0.19911504424778761</v>
      </c>
      <c r="G29" s="98">
        <v>135</v>
      </c>
      <c r="H29" s="33">
        <f t="shared" si="0"/>
        <v>1</v>
      </c>
      <c r="I29" s="32"/>
      <c r="J29" s="33">
        <f t="shared" si="1"/>
        <v>0</v>
      </c>
      <c r="K29" s="21"/>
      <c r="L29" s="32">
        <v>2</v>
      </c>
      <c r="M29" s="45">
        <v>1.48148148148148E-2</v>
      </c>
      <c r="O29" s="32">
        <f t="shared" si="87"/>
        <v>12</v>
      </c>
      <c r="P29" s="45">
        <v>8.8888888888888892E-2</v>
      </c>
      <c r="Q29" s="178"/>
      <c r="R29" s="189">
        <v>4.8026353755891122</v>
      </c>
      <c r="T29" s="51"/>
      <c r="U29" s="54">
        <f t="shared" si="3"/>
        <v>0</v>
      </c>
      <c r="V29" s="51">
        <v>10</v>
      </c>
      <c r="W29" s="54">
        <f t="shared" si="3"/>
        <v>7.407407407407407E-2</v>
      </c>
      <c r="X29" s="51">
        <v>59</v>
      </c>
      <c r="Y29" s="54">
        <f t="shared" si="88"/>
        <v>0.43703703703703706</v>
      </c>
      <c r="Z29" s="51">
        <v>52</v>
      </c>
      <c r="AA29" s="54">
        <f t="shared" si="88"/>
        <v>0.38518518518518519</v>
      </c>
      <c r="AB29" s="51">
        <v>13</v>
      </c>
      <c r="AC29" s="54">
        <f t="shared" si="89"/>
        <v>9.6296296296296297E-2</v>
      </c>
      <c r="AD29" s="51">
        <v>1</v>
      </c>
      <c r="AE29" s="54">
        <f t="shared" si="89"/>
        <v>7.4074074074074077E-3</v>
      </c>
      <c r="AG29" s="51">
        <v>78</v>
      </c>
      <c r="AH29" s="54">
        <f t="shared" si="90"/>
        <v>0.57777777777777772</v>
      </c>
      <c r="AI29" s="51">
        <v>57</v>
      </c>
      <c r="AJ29" s="54">
        <f t="shared" si="90"/>
        <v>0.42222222222222222</v>
      </c>
      <c r="AK29" s="51"/>
      <c r="AL29" s="54">
        <f t="shared" si="7"/>
        <v>0</v>
      </c>
      <c r="AM29" s="51"/>
      <c r="AN29" s="54">
        <f t="shared" si="91"/>
        <v>0</v>
      </c>
      <c r="AO29" s="51"/>
      <c r="AP29" s="54">
        <f t="shared" si="91"/>
        <v>0</v>
      </c>
      <c r="AQ29" s="51"/>
      <c r="AR29" s="54">
        <f t="shared" si="91"/>
        <v>0</v>
      </c>
      <c r="AS29" s="51">
        <f t="shared" si="9"/>
        <v>0</v>
      </c>
      <c r="AT29" s="65">
        <f t="shared" si="10"/>
        <v>0</v>
      </c>
      <c r="AU29" s="79"/>
      <c r="AV29" s="80"/>
      <c r="AW29" s="80"/>
      <c r="AX29" s="80"/>
      <c r="AY29" s="81"/>
      <c r="BA29" s="132" t="s">
        <v>25</v>
      </c>
      <c r="BB29" s="51">
        <v>0</v>
      </c>
      <c r="BC29" s="54">
        <f t="shared" si="11"/>
        <v>0</v>
      </c>
      <c r="BD29" s="51">
        <v>0</v>
      </c>
      <c r="BE29" s="54">
        <f t="shared" si="11"/>
        <v>0</v>
      </c>
      <c r="BF29" s="51">
        <v>0</v>
      </c>
      <c r="BG29" s="54">
        <f t="shared" ref="BG29" si="104">BF29/$BJ29</f>
        <v>0</v>
      </c>
      <c r="BH29" s="51">
        <v>135</v>
      </c>
      <c r="BI29" s="54">
        <f t="shared" ref="BI29" si="105">BH29/$BJ29</f>
        <v>1</v>
      </c>
      <c r="BJ29" s="32">
        <f t="shared" si="14"/>
        <v>135</v>
      </c>
    </row>
    <row r="30" spans="2:62" x14ac:dyDescent="0.2">
      <c r="B30" s="30">
        <v>97225</v>
      </c>
      <c r="C30" s="34" t="s">
        <v>26</v>
      </c>
      <c r="D30" s="35">
        <v>1796.2417068991085</v>
      </c>
      <c r="E30" s="35">
        <v>572</v>
      </c>
      <c r="F30" s="92">
        <f t="shared" si="2"/>
        <v>0.31844266715499897</v>
      </c>
      <c r="G30" s="99">
        <v>541</v>
      </c>
      <c r="H30" s="36">
        <f t="shared" si="0"/>
        <v>0.94580419580419584</v>
      </c>
      <c r="I30" s="35">
        <v>31</v>
      </c>
      <c r="J30" s="36">
        <f t="shared" si="1"/>
        <v>5.4195804195804193E-2</v>
      </c>
      <c r="K30" s="21"/>
      <c r="L30" s="35">
        <v>13</v>
      </c>
      <c r="M30" s="46">
        <v>2.2767075306479902E-2</v>
      </c>
      <c r="O30" s="35">
        <f t="shared" si="87"/>
        <v>120.21015761821351</v>
      </c>
      <c r="P30" s="46">
        <v>0.21015761821366</v>
      </c>
      <c r="Q30" s="178"/>
      <c r="R30" s="190">
        <v>5.2868394072140923</v>
      </c>
      <c r="T30" s="52"/>
      <c r="U30" s="55">
        <f t="shared" si="3"/>
        <v>0</v>
      </c>
      <c r="V30" s="52">
        <v>9</v>
      </c>
      <c r="W30" s="55">
        <f t="shared" si="3"/>
        <v>1.5734265734265736E-2</v>
      </c>
      <c r="X30" s="52">
        <v>323</v>
      </c>
      <c r="Y30" s="55">
        <f t="shared" si="88"/>
        <v>0.56468531468531469</v>
      </c>
      <c r="Z30" s="52">
        <v>238</v>
      </c>
      <c r="AA30" s="55">
        <f t="shared" si="88"/>
        <v>0.41608391608391609</v>
      </c>
      <c r="AB30" s="52">
        <v>2</v>
      </c>
      <c r="AC30" s="55">
        <f t="shared" si="89"/>
        <v>3.4965034965034965E-3</v>
      </c>
      <c r="AD30" s="52">
        <v>0</v>
      </c>
      <c r="AE30" s="55">
        <f t="shared" si="89"/>
        <v>0</v>
      </c>
      <c r="AG30" s="52">
        <v>140</v>
      </c>
      <c r="AH30" s="55">
        <f t="shared" si="90"/>
        <v>0.24475524475524477</v>
      </c>
      <c r="AI30" s="52">
        <v>393</v>
      </c>
      <c r="AJ30" s="55">
        <f t="shared" si="90"/>
        <v>0.68706293706293708</v>
      </c>
      <c r="AK30" s="52">
        <v>39</v>
      </c>
      <c r="AL30" s="55">
        <f t="shared" si="7"/>
        <v>6.8181818181818177E-2</v>
      </c>
      <c r="AM30" s="52"/>
      <c r="AN30" s="55">
        <f t="shared" si="91"/>
        <v>0</v>
      </c>
      <c r="AO30" s="52"/>
      <c r="AP30" s="55">
        <f t="shared" si="91"/>
        <v>0</v>
      </c>
      <c r="AQ30" s="52"/>
      <c r="AR30" s="55">
        <f t="shared" si="91"/>
        <v>0</v>
      </c>
      <c r="AS30" s="52">
        <f t="shared" si="9"/>
        <v>0</v>
      </c>
      <c r="AT30" s="74">
        <f t="shared" si="10"/>
        <v>0</v>
      </c>
      <c r="AU30" s="79"/>
      <c r="AV30" s="80"/>
      <c r="AW30" s="80"/>
      <c r="AX30" s="80"/>
      <c r="AY30" s="81"/>
      <c r="BA30" s="132" t="s">
        <v>151</v>
      </c>
      <c r="BB30" s="52">
        <v>5</v>
      </c>
      <c r="BC30" s="55">
        <f t="shared" si="11"/>
        <v>8.7412587412587419E-3</v>
      </c>
      <c r="BD30" s="52">
        <v>0</v>
      </c>
      <c r="BE30" s="55">
        <f t="shared" si="11"/>
        <v>0</v>
      </c>
      <c r="BF30" s="52">
        <v>99</v>
      </c>
      <c r="BG30" s="55">
        <f t="shared" ref="BG30" si="106">BF30/$BJ30</f>
        <v>0.17307692307692307</v>
      </c>
      <c r="BH30" s="52">
        <v>468</v>
      </c>
      <c r="BI30" s="55">
        <f t="shared" ref="BI30" si="107">BH30/$BJ30</f>
        <v>0.81818181818181823</v>
      </c>
      <c r="BJ30" s="35">
        <f t="shared" si="14"/>
        <v>572</v>
      </c>
    </row>
    <row r="31" spans="2:62" x14ac:dyDescent="0.2">
      <c r="B31" s="1"/>
      <c r="C31" s="3" t="s">
        <v>27</v>
      </c>
      <c r="D31" s="7">
        <v>9495.3397831865586</v>
      </c>
      <c r="E31" s="7">
        <f>SUM(E23:E30)</f>
        <v>1830</v>
      </c>
      <c r="F31" s="102">
        <f t="shared" si="2"/>
        <v>0.19272612057973842</v>
      </c>
      <c r="G31" s="103">
        <f>SUM(G23:G30)</f>
        <v>1797</v>
      </c>
      <c r="H31" s="18">
        <f t="shared" si="0"/>
        <v>0.9819672131147541</v>
      </c>
      <c r="I31" s="7">
        <f>SUM(I23:I30)</f>
        <v>33</v>
      </c>
      <c r="J31" s="18">
        <f t="shared" si="1"/>
        <v>1.8032786885245903E-2</v>
      </c>
      <c r="K31" s="21"/>
      <c r="L31" s="7">
        <f>SUM(L23:L30)</f>
        <v>62</v>
      </c>
      <c r="M31" s="48">
        <f>SUMPRODUCT(G23:G30,M23:M30)/G31</f>
        <v>3.40853722706254E-2</v>
      </c>
      <c r="O31" s="7">
        <f>SUM(O23:O30)</f>
        <v>286.75798370517009</v>
      </c>
      <c r="P31" s="48">
        <f>O31/E31</f>
        <v>0.15669835175145908</v>
      </c>
      <c r="Q31" s="182"/>
      <c r="R31" s="192"/>
      <c r="T31" s="10">
        <f t="shared" ref="T31" si="108">SUM(T23:T30)</f>
        <v>18</v>
      </c>
      <c r="U31" s="8">
        <f t="shared" si="3"/>
        <v>9.8360655737704927E-3</v>
      </c>
      <c r="V31" s="10">
        <f t="shared" ref="V31" si="109">SUM(V23:V30)</f>
        <v>121</v>
      </c>
      <c r="W31" s="8">
        <f t="shared" si="3"/>
        <v>6.6120218579234974E-2</v>
      </c>
      <c r="X31" s="10">
        <f t="shared" ref="X31" si="110">SUM(X23:X30)</f>
        <v>699</v>
      </c>
      <c r="Y31" s="8">
        <f t="shared" si="88"/>
        <v>0.38196721311475412</v>
      </c>
      <c r="Z31" s="10">
        <f t="shared" ref="Z31" si="111">SUM(Z23:Z30)</f>
        <v>691</v>
      </c>
      <c r="AA31" s="8">
        <f t="shared" si="88"/>
        <v>0.37759562841530053</v>
      </c>
      <c r="AB31" s="10">
        <f t="shared" ref="AB31:AD31" si="112">SUM(AB23:AB30)</f>
        <v>255</v>
      </c>
      <c r="AC31" s="8">
        <f t="shared" si="89"/>
        <v>0.13934426229508196</v>
      </c>
      <c r="AD31" s="10">
        <f t="shared" si="112"/>
        <v>46</v>
      </c>
      <c r="AE31" s="8">
        <f t="shared" si="89"/>
        <v>2.5136612021857924E-2</v>
      </c>
      <c r="AG31" s="10">
        <f>SUM(AG23:AG30)</f>
        <v>382</v>
      </c>
      <c r="AH31" s="8">
        <f t="shared" si="90"/>
        <v>0.20874316939890711</v>
      </c>
      <c r="AI31" s="10">
        <f t="shared" ref="AI31" si="113">SUM(AI23:AI30)</f>
        <v>883</v>
      </c>
      <c r="AJ31" s="8">
        <f t="shared" si="90"/>
        <v>0.48251366120218581</v>
      </c>
      <c r="AK31" s="10">
        <f t="shared" ref="AK31" si="114">SUM(AK23:AK30)</f>
        <v>256</v>
      </c>
      <c r="AL31" s="8">
        <f t="shared" si="7"/>
        <v>0.13989071038251366</v>
      </c>
      <c r="AM31" s="10">
        <f t="shared" ref="AM31" si="115">SUM(AM23:AM30)</f>
        <v>171</v>
      </c>
      <c r="AN31" s="8">
        <f t="shared" si="91"/>
        <v>9.3442622950819676E-2</v>
      </c>
      <c r="AO31" s="10">
        <f t="shared" ref="AO31" si="116">SUM(AO23:AO30)</f>
        <v>0</v>
      </c>
      <c r="AP31" s="8">
        <f t="shared" si="91"/>
        <v>0</v>
      </c>
      <c r="AQ31" s="10">
        <f t="shared" ref="AQ31" si="117">SUM(AQ23:AQ30)</f>
        <v>138</v>
      </c>
      <c r="AR31" s="8">
        <f t="shared" si="91"/>
        <v>7.5409836065573776E-2</v>
      </c>
      <c r="AS31" s="10">
        <f t="shared" si="9"/>
        <v>0</v>
      </c>
      <c r="AT31" s="67">
        <f t="shared" si="10"/>
        <v>0</v>
      </c>
      <c r="AU31" s="71"/>
      <c r="AV31" s="71">
        <f t="shared" ref="AV31:AW31" si="118">SUM(AV23:AV30)</f>
        <v>0</v>
      </c>
      <c r="AW31" s="71">
        <f t="shared" si="118"/>
        <v>0</v>
      </c>
      <c r="AX31" s="71"/>
      <c r="AY31" s="83">
        <f t="shared" ref="AY31" si="119">SUM(AY23:AY30)</f>
        <v>0</v>
      </c>
      <c r="BB31" s="10">
        <f t="shared" ref="BB31" si="120">SUM(BB23:BB30)</f>
        <v>47</v>
      </c>
      <c r="BC31" s="8">
        <f t="shared" si="11"/>
        <v>2.5683060109289616E-2</v>
      </c>
      <c r="BD31" s="10">
        <f t="shared" ref="BD31" si="121">SUM(BD23:BD30)</f>
        <v>368</v>
      </c>
      <c r="BE31" s="8">
        <f t="shared" si="11"/>
        <v>0.20109289617486339</v>
      </c>
      <c r="BF31" s="10">
        <f t="shared" ref="BF31" si="122">SUM(BF23:BF30)</f>
        <v>304</v>
      </c>
      <c r="BG31" s="8">
        <f t="shared" ref="BG31" si="123">BF31/$BJ31</f>
        <v>0.16612021857923498</v>
      </c>
      <c r="BH31" s="10">
        <f t="shared" ref="BH31" si="124">SUM(BH23:BH30)</f>
        <v>1111</v>
      </c>
      <c r="BI31" s="8">
        <f t="shared" ref="BI31" si="125">BH31/$BJ31</f>
        <v>0.60710382513661199</v>
      </c>
      <c r="BJ31" s="7">
        <f t="shared" si="14"/>
        <v>1830</v>
      </c>
    </row>
    <row r="32" spans="2:62" ht="13.5" thickBot="1" x14ac:dyDescent="0.25">
      <c r="B32" s="1"/>
      <c r="C32" s="2" t="s">
        <v>136</v>
      </c>
      <c r="D32" s="5">
        <v>43181.121579067592</v>
      </c>
      <c r="E32" s="5">
        <f>E31+E22+E15</f>
        <v>6050</v>
      </c>
      <c r="F32" s="100">
        <f t="shared" si="2"/>
        <v>0.14010752335188967</v>
      </c>
      <c r="G32" s="101">
        <f>G22+G31+G15</f>
        <v>5999</v>
      </c>
      <c r="H32" s="17">
        <f t="shared" si="0"/>
        <v>0.99157024793388426</v>
      </c>
      <c r="I32" s="5">
        <f>I22+I31+I15</f>
        <v>51</v>
      </c>
      <c r="J32" s="17">
        <f t="shared" si="1"/>
        <v>8.4297520661157019E-3</v>
      </c>
      <c r="K32" s="21">
        <f>E32/E48</f>
        <v>0.20457850065938524</v>
      </c>
      <c r="L32" s="5">
        <f>L31+L22+L15</f>
        <v>181</v>
      </c>
      <c r="M32" s="47">
        <f>L32/E32</f>
        <v>2.9917355371900826E-2</v>
      </c>
      <c r="O32" s="5">
        <f>O31+O22+O15</f>
        <v>563.39910914808775</v>
      </c>
      <c r="P32" s="47">
        <f>O32/E32</f>
        <v>9.3123819693898796E-2</v>
      </c>
      <c r="Q32" s="182"/>
      <c r="R32" s="191">
        <v>5.1178372609405454</v>
      </c>
      <c r="T32" s="9">
        <f t="shared" ref="T32:AD32" si="126">T31+T22+T15</f>
        <v>36</v>
      </c>
      <c r="U32" s="6">
        <f t="shared" si="3"/>
        <v>5.9504132231404955E-3</v>
      </c>
      <c r="V32" s="9">
        <f>V31+V22+V15</f>
        <v>307</v>
      </c>
      <c r="W32" s="6">
        <f t="shared" si="3"/>
        <v>5.0743801652892565E-2</v>
      </c>
      <c r="X32" s="9">
        <v>2018</v>
      </c>
      <c r="Y32" s="6">
        <f t="shared" si="88"/>
        <v>0.33355371900826447</v>
      </c>
      <c r="Z32" s="9">
        <v>2266</v>
      </c>
      <c r="AA32" s="6">
        <f t="shared" si="88"/>
        <v>0.37454545454545457</v>
      </c>
      <c r="AB32" s="9">
        <v>1296</v>
      </c>
      <c r="AC32" s="6">
        <f t="shared" si="89"/>
        <v>0.21421487603305786</v>
      </c>
      <c r="AD32" s="9">
        <f t="shared" si="126"/>
        <v>127</v>
      </c>
      <c r="AE32" s="6">
        <f t="shared" si="89"/>
        <v>2.0991735537190082E-2</v>
      </c>
      <c r="AG32" s="9">
        <f>AG15+AG22+AG31</f>
        <v>1224</v>
      </c>
      <c r="AH32" s="6">
        <f t="shared" si="90"/>
        <v>0.20231404958677687</v>
      </c>
      <c r="AI32" s="9">
        <f>AI15+AI22+AI31</f>
        <v>2666</v>
      </c>
      <c r="AJ32" s="6">
        <f t="shared" si="90"/>
        <v>0.44066115702479342</v>
      </c>
      <c r="AK32" s="9">
        <f>AK15+AK22+AK31</f>
        <v>1460</v>
      </c>
      <c r="AL32" s="6">
        <f t="shared" si="7"/>
        <v>0.24132231404958679</v>
      </c>
      <c r="AM32" s="9">
        <f>AM15+AM22+AM31</f>
        <v>462</v>
      </c>
      <c r="AN32" s="6">
        <f t="shared" si="91"/>
        <v>7.636363636363637E-2</v>
      </c>
      <c r="AO32" s="9">
        <f>AO15+AO22+AO31</f>
        <v>34</v>
      </c>
      <c r="AP32" s="6">
        <f t="shared" si="91"/>
        <v>5.6198347107438013E-3</v>
      </c>
      <c r="AQ32" s="9">
        <f>AQ15+AQ22+AQ31</f>
        <v>207</v>
      </c>
      <c r="AR32" s="6">
        <f t="shared" si="91"/>
        <v>3.4214876033057853E-2</v>
      </c>
      <c r="AS32" s="9">
        <f>AS15+AS22+AS31</f>
        <v>2</v>
      </c>
      <c r="AT32" s="66">
        <f t="shared" si="10"/>
        <v>3.3057851239669424E-4</v>
      </c>
      <c r="AU32" s="70"/>
      <c r="AV32" s="70">
        <f>AV15+AV22+AV31</f>
        <v>2</v>
      </c>
      <c r="AW32" s="70">
        <f>AW15+AW22+AW31</f>
        <v>0</v>
      </c>
      <c r="AX32" s="70"/>
      <c r="AY32" s="82">
        <f>AY15+AY22+AY31</f>
        <v>0</v>
      </c>
      <c r="BA32" s="132" t="s">
        <v>152</v>
      </c>
      <c r="BB32" s="9">
        <f>BB31+BB22+BB15</f>
        <v>712</v>
      </c>
      <c r="BC32" s="6">
        <f t="shared" si="11"/>
        <v>0.11758876961189101</v>
      </c>
      <c r="BD32" s="9">
        <f t="shared" ref="BD32" si="127">BD31+BD22+BD15</f>
        <v>669</v>
      </c>
      <c r="BE32" s="6">
        <f t="shared" si="11"/>
        <v>0.11048720066061106</v>
      </c>
      <c r="BF32" s="9">
        <f t="shared" ref="BF32" si="128">BF31+BF22+BF15</f>
        <v>2141</v>
      </c>
      <c r="BG32" s="6">
        <f t="shared" ref="BG32" si="129">BF32/$BJ32</f>
        <v>0.35359207266721715</v>
      </c>
      <c r="BH32" s="9">
        <f t="shared" ref="BH32" si="130">BH31+BH22+BH15</f>
        <v>2533</v>
      </c>
      <c r="BI32" s="6">
        <f t="shared" ref="BI32" si="131">BH32/$BJ32</f>
        <v>0.41833195706028076</v>
      </c>
      <c r="BJ32" s="5">
        <f t="shared" si="14"/>
        <v>6055</v>
      </c>
    </row>
    <row r="33" spans="2:62" x14ac:dyDescent="0.2">
      <c r="B33" s="30">
        <v>97210</v>
      </c>
      <c r="C33" s="27" t="s">
        <v>28</v>
      </c>
      <c r="D33" s="28">
        <v>7368.6693596240702</v>
      </c>
      <c r="E33" s="28">
        <v>824</v>
      </c>
      <c r="F33" s="96">
        <f t="shared" si="2"/>
        <v>0.11182480306621306</v>
      </c>
      <c r="G33" s="97">
        <v>824</v>
      </c>
      <c r="H33" s="29">
        <f t="shared" si="0"/>
        <v>1</v>
      </c>
      <c r="I33" s="28"/>
      <c r="J33" s="29">
        <f t="shared" si="1"/>
        <v>0</v>
      </c>
      <c r="K33" s="21"/>
      <c r="L33" s="28">
        <v>38</v>
      </c>
      <c r="M33" s="44">
        <v>4.6172539489671899E-2</v>
      </c>
      <c r="O33" s="28">
        <f>P33*E33</f>
        <v>43.68927250308262</v>
      </c>
      <c r="P33" s="44">
        <v>5.3020961775585705E-2</v>
      </c>
      <c r="Q33" s="178"/>
      <c r="R33" s="188">
        <v>5.0530727634325538</v>
      </c>
      <c r="T33" s="50">
        <v>14</v>
      </c>
      <c r="U33" s="56">
        <f t="shared" si="3"/>
        <v>1.6990291262135922E-2</v>
      </c>
      <c r="V33" s="50">
        <v>78</v>
      </c>
      <c r="W33" s="56">
        <f t="shared" si="3"/>
        <v>9.4660194174757281E-2</v>
      </c>
      <c r="X33" s="50">
        <v>303</v>
      </c>
      <c r="Y33" s="56">
        <f t="shared" si="88"/>
        <v>0.36771844660194175</v>
      </c>
      <c r="Z33" s="50">
        <v>220</v>
      </c>
      <c r="AA33" s="56">
        <f t="shared" si="88"/>
        <v>0.26699029126213591</v>
      </c>
      <c r="AB33" s="50">
        <v>189</v>
      </c>
      <c r="AC33" s="56">
        <f t="shared" si="89"/>
        <v>0.22936893203883496</v>
      </c>
      <c r="AD33" s="50">
        <v>20</v>
      </c>
      <c r="AE33" s="56">
        <f t="shared" si="89"/>
        <v>2.4271844660194174E-2</v>
      </c>
      <c r="AG33" s="50">
        <v>60</v>
      </c>
      <c r="AH33" s="56">
        <f t="shared" si="90"/>
        <v>7.281553398058252E-2</v>
      </c>
      <c r="AI33" s="50">
        <v>374</v>
      </c>
      <c r="AJ33" s="56">
        <f t="shared" si="90"/>
        <v>0.45388349514563109</v>
      </c>
      <c r="AK33" s="50">
        <v>218</v>
      </c>
      <c r="AL33" s="56">
        <f t="shared" si="7"/>
        <v>0.2645631067961165</v>
      </c>
      <c r="AM33" s="50">
        <v>160</v>
      </c>
      <c r="AN33" s="56">
        <f t="shared" si="91"/>
        <v>0.1941747572815534</v>
      </c>
      <c r="AO33" s="50">
        <v>12</v>
      </c>
      <c r="AP33" s="56">
        <f t="shared" si="91"/>
        <v>1.4563106796116505E-2</v>
      </c>
      <c r="AQ33" s="50"/>
      <c r="AR33" s="56">
        <f t="shared" si="91"/>
        <v>0</v>
      </c>
      <c r="AS33" s="50">
        <f t="shared" si="9"/>
        <v>0</v>
      </c>
      <c r="AT33" s="73">
        <f t="shared" si="10"/>
        <v>0</v>
      </c>
      <c r="AU33" s="79"/>
      <c r="AV33" s="80"/>
      <c r="AW33" s="80"/>
      <c r="AX33" s="80"/>
      <c r="AY33" s="81"/>
      <c r="BA33" s="132" t="s">
        <v>28</v>
      </c>
      <c r="BB33" s="50">
        <v>91</v>
      </c>
      <c r="BC33" s="56">
        <f t="shared" si="11"/>
        <v>0.1104368932038835</v>
      </c>
      <c r="BD33" s="50">
        <v>160</v>
      </c>
      <c r="BE33" s="56">
        <f t="shared" si="11"/>
        <v>0.1941747572815534</v>
      </c>
      <c r="BF33" s="50">
        <v>303</v>
      </c>
      <c r="BG33" s="56">
        <f t="shared" ref="BG33" si="132">BF33/$BJ33</f>
        <v>0.36771844660194175</v>
      </c>
      <c r="BH33" s="50">
        <v>270</v>
      </c>
      <c r="BI33" s="56">
        <f t="shared" ref="BI33" si="133">BH33/$BJ33</f>
        <v>0.32766990291262138</v>
      </c>
      <c r="BJ33" s="28">
        <f t="shared" si="14"/>
        <v>824</v>
      </c>
    </row>
    <row r="34" spans="2:62" x14ac:dyDescent="0.2">
      <c r="B34" s="30">
        <v>97217</v>
      </c>
      <c r="C34" s="31" t="s">
        <v>29</v>
      </c>
      <c r="D34" s="32">
        <v>3459</v>
      </c>
      <c r="E34" s="32">
        <v>859</v>
      </c>
      <c r="F34" s="93">
        <f t="shared" si="2"/>
        <v>0.24833766984677652</v>
      </c>
      <c r="G34" s="98">
        <v>859</v>
      </c>
      <c r="H34" s="33">
        <f t="shared" si="0"/>
        <v>1</v>
      </c>
      <c r="I34" s="32"/>
      <c r="J34" s="33">
        <f t="shared" si="1"/>
        <v>0</v>
      </c>
      <c r="K34" s="21"/>
      <c r="L34" s="32">
        <v>34</v>
      </c>
      <c r="M34" s="45">
        <v>3.9627039627039597E-2</v>
      </c>
      <c r="O34" s="32">
        <f>P34*E34</f>
        <v>50.468824940047995</v>
      </c>
      <c r="P34" s="45">
        <v>5.8752997601918502E-2</v>
      </c>
      <c r="Q34" s="178"/>
      <c r="R34" s="189">
        <v>5.7311759217664742</v>
      </c>
      <c r="T34" s="51">
        <v>15</v>
      </c>
      <c r="U34" s="54">
        <f t="shared" si="3"/>
        <v>1.7462165308498253E-2</v>
      </c>
      <c r="V34" s="51">
        <v>49</v>
      </c>
      <c r="W34" s="54">
        <f t="shared" si="3"/>
        <v>5.7043073341094298E-2</v>
      </c>
      <c r="X34" s="51">
        <v>319</v>
      </c>
      <c r="Y34" s="54">
        <f t="shared" si="88"/>
        <v>0.37136204889406288</v>
      </c>
      <c r="Z34" s="51">
        <v>312</v>
      </c>
      <c r="AA34" s="54">
        <f t="shared" si="88"/>
        <v>0.36321303841676367</v>
      </c>
      <c r="AB34" s="51">
        <v>159</v>
      </c>
      <c r="AC34" s="54">
        <f t="shared" si="89"/>
        <v>0.1850989522700815</v>
      </c>
      <c r="AD34" s="51">
        <v>5</v>
      </c>
      <c r="AE34" s="54">
        <f t="shared" si="89"/>
        <v>5.8207217694994182E-3</v>
      </c>
      <c r="AG34" s="51">
        <v>192</v>
      </c>
      <c r="AH34" s="54">
        <f t="shared" si="90"/>
        <v>0.22351571594877764</v>
      </c>
      <c r="AI34" s="51">
        <v>402</v>
      </c>
      <c r="AJ34" s="54">
        <f t="shared" si="90"/>
        <v>0.46798603026775321</v>
      </c>
      <c r="AK34" s="51">
        <v>213</v>
      </c>
      <c r="AL34" s="54">
        <f t="shared" si="7"/>
        <v>0.2479627473806752</v>
      </c>
      <c r="AM34" s="51">
        <v>29</v>
      </c>
      <c r="AN34" s="54">
        <f t="shared" si="91"/>
        <v>3.3760186263096625E-2</v>
      </c>
      <c r="AO34" s="51">
        <v>24</v>
      </c>
      <c r="AP34" s="54">
        <f t="shared" si="91"/>
        <v>2.7939464493597205E-2</v>
      </c>
      <c r="AQ34" s="51"/>
      <c r="AR34" s="54">
        <f t="shared" si="91"/>
        <v>0</v>
      </c>
      <c r="AS34" s="51">
        <f t="shared" si="9"/>
        <v>0</v>
      </c>
      <c r="AT34" s="65">
        <f t="shared" si="10"/>
        <v>0</v>
      </c>
      <c r="AU34" s="79"/>
      <c r="AV34" s="80"/>
      <c r="AW34" s="80"/>
      <c r="AX34" s="80"/>
      <c r="AY34" s="81"/>
      <c r="BA34" s="132" t="s">
        <v>29</v>
      </c>
      <c r="BB34" s="51">
        <v>81</v>
      </c>
      <c r="BC34" s="54">
        <f t="shared" si="11"/>
        <v>9.4186046511627902E-2</v>
      </c>
      <c r="BD34" s="51">
        <v>94</v>
      </c>
      <c r="BE34" s="54">
        <f t="shared" si="11"/>
        <v>0.10930232558139535</v>
      </c>
      <c r="BF34" s="51">
        <v>288</v>
      </c>
      <c r="BG34" s="54">
        <f t="shared" ref="BG34" si="134">BF34/$BJ34</f>
        <v>0.33488372093023255</v>
      </c>
      <c r="BH34" s="51">
        <v>397</v>
      </c>
      <c r="BI34" s="54">
        <f t="shared" ref="BI34" si="135">BH34/$BJ34</f>
        <v>0.46162790697674416</v>
      </c>
      <c r="BJ34" s="32">
        <f t="shared" si="14"/>
        <v>860</v>
      </c>
    </row>
    <row r="35" spans="2:62" x14ac:dyDescent="0.2">
      <c r="B35" s="30">
        <v>97220</v>
      </c>
      <c r="C35" s="31" t="s">
        <v>30</v>
      </c>
      <c r="D35" s="32">
        <v>5271.9868415110468</v>
      </c>
      <c r="E35" s="32">
        <v>479</v>
      </c>
      <c r="F35" s="93">
        <f t="shared" si="2"/>
        <v>9.0857586409056723E-2</v>
      </c>
      <c r="G35" s="98">
        <v>479</v>
      </c>
      <c r="H35" s="33">
        <f t="shared" si="0"/>
        <v>1</v>
      </c>
      <c r="I35" s="32"/>
      <c r="J35" s="33">
        <f t="shared" si="1"/>
        <v>0</v>
      </c>
      <c r="K35" s="21"/>
      <c r="L35" s="32">
        <v>16</v>
      </c>
      <c r="M35" s="45">
        <v>3.3402922755741103E-2</v>
      </c>
      <c r="O35" s="32">
        <f>P35*E35</f>
        <v>37.000000000000014</v>
      </c>
      <c r="P35" s="45">
        <v>7.7244258872651392E-2</v>
      </c>
      <c r="Q35" s="178"/>
      <c r="R35" s="189">
        <v>5.7195468218492591</v>
      </c>
      <c r="T35" s="51"/>
      <c r="U35" s="54">
        <f t="shared" si="3"/>
        <v>0</v>
      </c>
      <c r="V35" s="51">
        <v>2</v>
      </c>
      <c r="W35" s="54">
        <f t="shared" si="3"/>
        <v>4.1753653444676405E-3</v>
      </c>
      <c r="X35" s="51">
        <v>226</v>
      </c>
      <c r="Y35" s="54">
        <f t="shared" si="88"/>
        <v>0.47181628392484343</v>
      </c>
      <c r="Z35" s="51">
        <v>224</v>
      </c>
      <c r="AA35" s="54">
        <f t="shared" si="88"/>
        <v>0.46764091858037576</v>
      </c>
      <c r="AB35" s="51">
        <v>27</v>
      </c>
      <c r="AC35" s="54">
        <f t="shared" si="89"/>
        <v>5.6367432150313153E-2</v>
      </c>
      <c r="AD35" s="51">
        <v>0</v>
      </c>
      <c r="AE35" s="54">
        <f t="shared" si="89"/>
        <v>0</v>
      </c>
      <c r="AG35" s="51">
        <v>46</v>
      </c>
      <c r="AH35" s="54">
        <f t="shared" si="90"/>
        <v>9.6033402922755737E-2</v>
      </c>
      <c r="AI35" s="51">
        <v>433</v>
      </c>
      <c r="AJ35" s="54">
        <f t="shared" si="90"/>
        <v>0.90396659707724425</v>
      </c>
      <c r="AK35" s="51"/>
      <c r="AL35" s="54">
        <f t="shared" si="7"/>
        <v>0</v>
      </c>
      <c r="AM35" s="51"/>
      <c r="AN35" s="54">
        <f t="shared" si="91"/>
        <v>0</v>
      </c>
      <c r="AO35" s="51"/>
      <c r="AP35" s="54">
        <f t="shared" si="91"/>
        <v>0</v>
      </c>
      <c r="AQ35" s="51"/>
      <c r="AR35" s="54">
        <f t="shared" si="91"/>
        <v>0</v>
      </c>
      <c r="AS35" s="51">
        <f t="shared" si="9"/>
        <v>0</v>
      </c>
      <c r="AT35" s="65">
        <f t="shared" si="10"/>
        <v>0</v>
      </c>
      <c r="AU35" s="79"/>
      <c r="AV35" s="80"/>
      <c r="AW35" s="80"/>
      <c r="AX35" s="80"/>
      <c r="AY35" s="81"/>
      <c r="BA35" s="132" t="s">
        <v>153</v>
      </c>
      <c r="BB35" s="51">
        <v>13</v>
      </c>
      <c r="BC35" s="54">
        <f t="shared" si="11"/>
        <v>2.7139874739039668E-2</v>
      </c>
      <c r="BD35" s="51">
        <v>157</v>
      </c>
      <c r="BE35" s="54">
        <f t="shared" si="11"/>
        <v>0.3277661795407098</v>
      </c>
      <c r="BF35" s="51">
        <v>203</v>
      </c>
      <c r="BG35" s="54">
        <f t="shared" ref="BG35" si="136">BF35/$BJ35</f>
        <v>0.42379958246346555</v>
      </c>
      <c r="BH35" s="51">
        <v>106</v>
      </c>
      <c r="BI35" s="54">
        <f t="shared" ref="BI35" si="137">BH35/$BJ35</f>
        <v>0.22129436325678498</v>
      </c>
      <c r="BJ35" s="32">
        <f t="shared" si="14"/>
        <v>479</v>
      </c>
    </row>
    <row r="36" spans="2:62" x14ac:dyDescent="0.2">
      <c r="B36" s="30">
        <v>97226</v>
      </c>
      <c r="C36" s="31" t="s">
        <v>31</v>
      </c>
      <c r="D36" s="32">
        <v>1863.2251754199444</v>
      </c>
      <c r="E36" s="32">
        <v>270</v>
      </c>
      <c r="F36" s="93">
        <f t="shared" si="2"/>
        <v>0.14491002137685577</v>
      </c>
      <c r="G36" s="98">
        <v>260</v>
      </c>
      <c r="H36" s="33">
        <f t="shared" si="0"/>
        <v>0.96296296296296291</v>
      </c>
      <c r="I36" s="32">
        <v>10</v>
      </c>
      <c r="J36" s="33">
        <f t="shared" si="1"/>
        <v>3.7037037037037035E-2</v>
      </c>
      <c r="K36" s="21"/>
      <c r="L36" s="32">
        <v>18</v>
      </c>
      <c r="M36" s="45">
        <v>6.6666666666666693E-2</v>
      </c>
      <c r="O36" s="32">
        <f>P36*E36</f>
        <v>13.000000000000014</v>
      </c>
      <c r="P36" s="45">
        <v>4.8148148148148204E-2</v>
      </c>
      <c r="Q36" s="178"/>
      <c r="R36" s="189">
        <v>5.412087321217335</v>
      </c>
      <c r="T36" s="51">
        <v>3</v>
      </c>
      <c r="U36" s="54">
        <f t="shared" si="3"/>
        <v>1.1111111111111112E-2</v>
      </c>
      <c r="V36" s="51">
        <v>5</v>
      </c>
      <c r="W36" s="54">
        <f t="shared" si="3"/>
        <v>1.8518518518518517E-2</v>
      </c>
      <c r="X36" s="51">
        <v>58</v>
      </c>
      <c r="Y36" s="54">
        <f t="shared" si="88"/>
        <v>0.21481481481481482</v>
      </c>
      <c r="Z36" s="51">
        <v>115</v>
      </c>
      <c r="AA36" s="54">
        <f t="shared" si="88"/>
        <v>0.42592592592592593</v>
      </c>
      <c r="AB36" s="51">
        <v>89</v>
      </c>
      <c r="AC36" s="54">
        <f t="shared" si="89"/>
        <v>0.32962962962962961</v>
      </c>
      <c r="AD36" s="51">
        <v>0</v>
      </c>
      <c r="AE36" s="54">
        <f t="shared" si="89"/>
        <v>0</v>
      </c>
      <c r="AG36" s="51">
        <v>59</v>
      </c>
      <c r="AH36" s="54">
        <f t="shared" si="90"/>
        <v>0.21851851851851853</v>
      </c>
      <c r="AI36" s="51">
        <v>50</v>
      </c>
      <c r="AJ36" s="54">
        <f t="shared" si="90"/>
        <v>0.18518518518518517</v>
      </c>
      <c r="AK36" s="51">
        <v>162</v>
      </c>
      <c r="AL36" s="54">
        <f t="shared" si="7"/>
        <v>0.6</v>
      </c>
      <c r="AM36" s="51"/>
      <c r="AN36" s="54">
        <f t="shared" si="91"/>
        <v>0</v>
      </c>
      <c r="AO36" s="51"/>
      <c r="AP36" s="54">
        <f t="shared" si="91"/>
        <v>0</v>
      </c>
      <c r="AQ36" s="51"/>
      <c r="AR36" s="54">
        <f t="shared" si="91"/>
        <v>0</v>
      </c>
      <c r="AS36" s="51">
        <f t="shared" si="9"/>
        <v>0</v>
      </c>
      <c r="AT36" s="65">
        <f t="shared" si="10"/>
        <v>0</v>
      </c>
      <c r="AU36" s="79"/>
      <c r="AV36" s="80"/>
      <c r="AW36" s="80"/>
      <c r="AX36" s="80"/>
      <c r="AY36" s="81"/>
      <c r="BA36" s="132" t="s">
        <v>154</v>
      </c>
      <c r="BB36" s="51">
        <v>10</v>
      </c>
      <c r="BC36" s="54">
        <f t="shared" si="11"/>
        <v>3.6900369003690037E-2</v>
      </c>
      <c r="BD36" s="51">
        <v>0</v>
      </c>
      <c r="BE36" s="54">
        <f t="shared" si="11"/>
        <v>0</v>
      </c>
      <c r="BF36" s="51">
        <v>209</v>
      </c>
      <c r="BG36" s="54">
        <f t="shared" ref="BG36" si="138">BF36/$BJ36</f>
        <v>0.77121771217712176</v>
      </c>
      <c r="BH36" s="51">
        <v>52</v>
      </c>
      <c r="BI36" s="54">
        <f t="shared" ref="BI36" si="139">BH36/$BJ36</f>
        <v>0.1918819188191882</v>
      </c>
      <c r="BJ36" s="32">
        <f t="shared" si="14"/>
        <v>271</v>
      </c>
    </row>
    <row r="37" spans="2:62" x14ac:dyDescent="0.2">
      <c r="B37" s="30">
        <v>97232</v>
      </c>
      <c r="C37" s="34" t="s">
        <v>32</v>
      </c>
      <c r="D37" s="35">
        <v>3967.8676784955537</v>
      </c>
      <c r="E37" s="35">
        <v>482</v>
      </c>
      <c r="F37" s="92">
        <f t="shared" si="2"/>
        <v>0.12147582506651378</v>
      </c>
      <c r="G37" s="99">
        <v>482</v>
      </c>
      <c r="H37" s="36">
        <f t="shared" si="0"/>
        <v>1</v>
      </c>
      <c r="I37" s="35"/>
      <c r="J37" s="36">
        <f t="shared" si="1"/>
        <v>0</v>
      </c>
      <c r="K37" s="21"/>
      <c r="L37" s="35">
        <v>16</v>
      </c>
      <c r="M37" s="46">
        <v>3.3195020746888002E-2</v>
      </c>
      <c r="O37" s="35">
        <f>P37*E37</f>
        <v>42.999999999999993</v>
      </c>
      <c r="P37" s="46">
        <v>8.9211618257261399E-2</v>
      </c>
      <c r="Q37" s="178"/>
      <c r="R37" s="190">
        <v>5.506233254961999</v>
      </c>
      <c r="T37" s="52"/>
      <c r="U37" s="55">
        <f t="shared" si="3"/>
        <v>0</v>
      </c>
      <c r="V37" s="52">
        <v>3</v>
      </c>
      <c r="W37" s="55">
        <f t="shared" si="3"/>
        <v>6.2240663900414933E-3</v>
      </c>
      <c r="X37" s="52">
        <v>260</v>
      </c>
      <c r="Y37" s="55">
        <f t="shared" si="88"/>
        <v>0.53941908713692943</v>
      </c>
      <c r="Z37" s="52">
        <v>160</v>
      </c>
      <c r="AA37" s="55">
        <f t="shared" si="88"/>
        <v>0.33195020746887965</v>
      </c>
      <c r="AB37" s="52">
        <v>44</v>
      </c>
      <c r="AC37" s="55">
        <f t="shared" si="89"/>
        <v>9.1286307053941904E-2</v>
      </c>
      <c r="AD37" s="52">
        <v>15</v>
      </c>
      <c r="AE37" s="55">
        <f t="shared" si="89"/>
        <v>3.1120331950207469E-2</v>
      </c>
      <c r="AG37" s="52">
        <v>113</v>
      </c>
      <c r="AH37" s="55">
        <f t="shared" si="90"/>
        <v>0.23443983402489627</v>
      </c>
      <c r="AI37" s="52">
        <v>359</v>
      </c>
      <c r="AJ37" s="55">
        <f t="shared" si="90"/>
        <v>0.74481327800829877</v>
      </c>
      <c r="AK37" s="52">
        <v>4</v>
      </c>
      <c r="AL37" s="55">
        <f t="shared" si="7"/>
        <v>8.2987551867219917E-3</v>
      </c>
      <c r="AM37" s="52"/>
      <c r="AN37" s="55">
        <f t="shared" si="91"/>
        <v>0</v>
      </c>
      <c r="AO37" s="52"/>
      <c r="AP37" s="55">
        <f t="shared" si="91"/>
        <v>0</v>
      </c>
      <c r="AQ37" s="52"/>
      <c r="AR37" s="55">
        <f t="shared" si="91"/>
        <v>0</v>
      </c>
      <c r="AS37" s="52">
        <f t="shared" si="9"/>
        <v>6</v>
      </c>
      <c r="AT37" s="74">
        <f t="shared" si="10"/>
        <v>1.2448132780082987E-2</v>
      </c>
      <c r="AU37" s="79"/>
      <c r="AV37" s="80"/>
      <c r="AW37" s="80"/>
      <c r="AX37" s="80"/>
      <c r="AY37" s="81">
        <v>6</v>
      </c>
      <c r="BA37" s="132" t="s">
        <v>32</v>
      </c>
      <c r="BB37" s="52">
        <v>0</v>
      </c>
      <c r="BC37" s="55">
        <f t="shared" si="11"/>
        <v>0</v>
      </c>
      <c r="BD37" s="52">
        <v>0</v>
      </c>
      <c r="BE37" s="55">
        <f t="shared" si="11"/>
        <v>0</v>
      </c>
      <c r="BF37" s="52">
        <v>302</v>
      </c>
      <c r="BG37" s="55">
        <f t="shared" ref="BG37" si="140">BF37/$BJ37</f>
        <v>0.62655601659751037</v>
      </c>
      <c r="BH37" s="52">
        <v>180</v>
      </c>
      <c r="BI37" s="55">
        <f t="shared" ref="BI37" si="141">BH37/$BJ37</f>
        <v>0.37344398340248963</v>
      </c>
      <c r="BJ37" s="35">
        <f t="shared" si="14"/>
        <v>482</v>
      </c>
    </row>
    <row r="38" spans="2:62" x14ac:dyDescent="0.2">
      <c r="B38" s="1"/>
      <c r="C38" s="3" t="s">
        <v>33</v>
      </c>
      <c r="D38" s="7">
        <v>21930.749055050615</v>
      </c>
      <c r="E38" s="7">
        <f>SUM(E33:E37)</f>
        <v>2914</v>
      </c>
      <c r="F38" s="102">
        <f t="shared" si="2"/>
        <v>0.13287279849335154</v>
      </c>
      <c r="G38" s="103">
        <f>SUM(G33:G37)</f>
        <v>2904</v>
      </c>
      <c r="H38" s="18">
        <f t="shared" si="0"/>
        <v>0.99656829100892241</v>
      </c>
      <c r="I38" s="7">
        <f>SUM(I33:I37)</f>
        <v>10</v>
      </c>
      <c r="J38" s="18">
        <f t="shared" si="1"/>
        <v>3.4317089910775567E-3</v>
      </c>
      <c r="K38" s="21"/>
      <c r="L38" s="7">
        <f>E38*M38</f>
        <v>121.83724287426973</v>
      </c>
      <c r="M38" s="48">
        <f>SUMPRODUCT(G33:G37,M33:M37)/G38</f>
        <v>4.1810996181973141E-2</v>
      </c>
      <c r="O38" s="7">
        <f>SUM(O33:O37)</f>
        <v>187.15809744313066</v>
      </c>
      <c r="P38" s="48">
        <f>O38/E38</f>
        <v>6.4227212574856099E-2</v>
      </c>
      <c r="Q38" s="182"/>
      <c r="R38" s="192"/>
      <c r="T38" s="10">
        <f t="shared" ref="T38" si="142">SUM(T33:T37)</f>
        <v>32</v>
      </c>
      <c r="U38" s="8">
        <f t="shared" si="3"/>
        <v>1.0981468771448181E-2</v>
      </c>
      <c r="V38" s="10">
        <f t="shared" ref="V38" si="143">SUM(V33:V37)</f>
        <v>137</v>
      </c>
      <c r="W38" s="8">
        <f t="shared" si="3"/>
        <v>4.7014413177762525E-2</v>
      </c>
      <c r="X38" s="10">
        <f t="shared" ref="X38" si="144">SUM(X33:X37)</f>
        <v>1166</v>
      </c>
      <c r="Y38" s="8">
        <f t="shared" si="88"/>
        <v>0.40013726835964308</v>
      </c>
      <c r="Z38" s="10">
        <f t="shared" ref="Z38" si="145">SUM(Z33:Z37)</f>
        <v>1031</v>
      </c>
      <c r="AA38" s="8">
        <f t="shared" si="88"/>
        <v>0.35380919698009611</v>
      </c>
      <c r="AB38" s="10">
        <f t="shared" ref="AB38:AD38" si="146">SUM(AB33:AB37)</f>
        <v>508</v>
      </c>
      <c r="AC38" s="8">
        <f t="shared" si="89"/>
        <v>0.17433081674673986</v>
      </c>
      <c r="AD38" s="10">
        <f t="shared" si="146"/>
        <v>40</v>
      </c>
      <c r="AE38" s="8">
        <f t="shared" si="89"/>
        <v>1.3726835964310227E-2</v>
      </c>
      <c r="AG38" s="10">
        <f>SUM(AG33:AG37)</f>
        <v>470</v>
      </c>
      <c r="AH38" s="8">
        <f t="shared" si="90"/>
        <v>0.16129032258064516</v>
      </c>
      <c r="AI38" s="10">
        <f t="shared" ref="AI38" si="147">SUM(AI33:AI37)</f>
        <v>1618</v>
      </c>
      <c r="AJ38" s="8">
        <f t="shared" si="90"/>
        <v>0.55525051475634868</v>
      </c>
      <c r="AK38" s="10">
        <f t="shared" ref="AK38" si="148">SUM(AK33:AK37)</f>
        <v>597</v>
      </c>
      <c r="AL38" s="8">
        <f t="shared" si="7"/>
        <v>0.20487302676733013</v>
      </c>
      <c r="AM38" s="10">
        <f t="shared" ref="AM38" si="149">SUM(AM33:AM37)</f>
        <v>189</v>
      </c>
      <c r="AN38" s="8">
        <f t="shared" si="91"/>
        <v>6.4859299931365827E-2</v>
      </c>
      <c r="AO38" s="10">
        <f t="shared" ref="AO38" si="150">SUM(AO33:AO37)</f>
        <v>36</v>
      </c>
      <c r="AP38" s="8">
        <f t="shared" si="91"/>
        <v>1.2354152367879203E-2</v>
      </c>
      <c r="AQ38" s="10">
        <f t="shared" ref="AQ38" si="151">SUM(AQ33:AQ37)</f>
        <v>0</v>
      </c>
      <c r="AR38" s="8">
        <f t="shared" si="91"/>
        <v>0</v>
      </c>
      <c r="AS38" s="10">
        <f t="shared" si="9"/>
        <v>6</v>
      </c>
      <c r="AT38" s="67">
        <f t="shared" si="10"/>
        <v>2.0590253946465341E-3</v>
      </c>
      <c r="AU38" s="71"/>
      <c r="AV38" s="71">
        <f t="shared" ref="AV38:AW38" si="152">SUM(AV33:AV37)</f>
        <v>0</v>
      </c>
      <c r="AW38" s="71">
        <f t="shared" si="152"/>
        <v>0</v>
      </c>
      <c r="AX38" s="71"/>
      <c r="AY38" s="83">
        <f t="shared" ref="AY38" si="153">SUM(AY33:AY37)</f>
        <v>6</v>
      </c>
      <c r="BB38" s="10">
        <f t="shared" ref="BB38" si="154">SUM(BB33:BB37)</f>
        <v>195</v>
      </c>
      <c r="BC38" s="8">
        <f t="shared" si="11"/>
        <v>6.6872427983539096E-2</v>
      </c>
      <c r="BD38" s="10">
        <f t="shared" ref="BD38" si="155">SUM(BD33:BD37)</f>
        <v>411</v>
      </c>
      <c r="BE38" s="8">
        <f t="shared" si="11"/>
        <v>0.14094650205761317</v>
      </c>
      <c r="BF38" s="10">
        <f t="shared" ref="BF38" si="156">SUM(BF33:BF37)</f>
        <v>1305</v>
      </c>
      <c r="BG38" s="8">
        <f t="shared" ref="BG38" si="157">BF38/$BJ38</f>
        <v>0.44753086419753085</v>
      </c>
      <c r="BH38" s="10">
        <f t="shared" ref="BH38" si="158">SUM(BH33:BH37)</f>
        <v>1005</v>
      </c>
      <c r="BI38" s="8">
        <f t="shared" ref="BI38" si="159">BH38/$BJ38</f>
        <v>0.34465020576131689</v>
      </c>
      <c r="BJ38" s="7">
        <f t="shared" si="14"/>
        <v>2916</v>
      </c>
    </row>
    <row r="39" spans="2:62" x14ac:dyDescent="0.2">
      <c r="B39" s="30">
        <v>97202</v>
      </c>
      <c r="C39" s="37" t="s">
        <v>34</v>
      </c>
      <c r="D39" s="38">
        <v>1486</v>
      </c>
      <c r="E39" s="38">
        <v>124</v>
      </c>
      <c r="F39" s="104">
        <f t="shared" si="2"/>
        <v>8.3445491251682366E-2</v>
      </c>
      <c r="G39" s="105">
        <v>124</v>
      </c>
      <c r="H39" s="39">
        <f t="shared" si="0"/>
        <v>1</v>
      </c>
      <c r="I39" s="38"/>
      <c r="J39" s="39">
        <f t="shared" si="1"/>
        <v>0</v>
      </c>
      <c r="K39" s="21"/>
      <c r="L39" s="38">
        <v>3</v>
      </c>
      <c r="M39" s="49">
        <v>2.4193548387096801E-2</v>
      </c>
      <c r="O39" s="38">
        <f t="shared" ref="O39:O45" si="160">P39*E39</f>
        <v>1.9999999999999978</v>
      </c>
      <c r="P39" s="49">
        <v>1.6129032258064498E-2</v>
      </c>
      <c r="Q39" s="178"/>
      <c r="R39" s="193">
        <v>5.9073250643575941</v>
      </c>
      <c r="T39" s="53"/>
      <c r="U39" s="57">
        <f t="shared" si="3"/>
        <v>0</v>
      </c>
      <c r="V39" s="53"/>
      <c r="W39" s="57">
        <f t="shared" si="3"/>
        <v>0</v>
      </c>
      <c r="X39" s="53">
        <v>78</v>
      </c>
      <c r="Y39" s="57">
        <f t="shared" ref="Y39:AA48" si="161">X39/$E39</f>
        <v>0.62903225806451613</v>
      </c>
      <c r="Z39" s="53">
        <v>46</v>
      </c>
      <c r="AA39" s="57">
        <f t="shared" si="161"/>
        <v>0.37096774193548387</v>
      </c>
      <c r="AB39" s="53"/>
      <c r="AC39" s="57">
        <f t="shared" ref="AC39:AE48" si="162">AB39/$E39</f>
        <v>0</v>
      </c>
      <c r="AD39" s="53">
        <v>0</v>
      </c>
      <c r="AE39" s="57">
        <f t="shared" si="162"/>
        <v>0</v>
      </c>
      <c r="AG39" s="53">
        <v>64</v>
      </c>
      <c r="AH39" s="57">
        <f t="shared" ref="AH39:AJ48" si="163">AG39/$E39</f>
        <v>0.5161290322580645</v>
      </c>
      <c r="AI39" s="53">
        <v>60</v>
      </c>
      <c r="AJ39" s="57">
        <f t="shared" si="163"/>
        <v>0.4838709677419355</v>
      </c>
      <c r="AK39" s="53"/>
      <c r="AL39" s="57">
        <f t="shared" si="7"/>
        <v>0</v>
      </c>
      <c r="AM39" s="53"/>
      <c r="AN39" s="57">
        <f t="shared" ref="AN39:AR48" si="164">AM39/$E39</f>
        <v>0</v>
      </c>
      <c r="AO39" s="53"/>
      <c r="AP39" s="57">
        <f t="shared" si="164"/>
        <v>0</v>
      </c>
      <c r="AQ39" s="53"/>
      <c r="AR39" s="57">
        <f t="shared" si="164"/>
        <v>0</v>
      </c>
      <c r="AS39" s="53">
        <f t="shared" si="9"/>
        <v>0</v>
      </c>
      <c r="AT39" s="75">
        <f t="shared" si="10"/>
        <v>0</v>
      </c>
      <c r="AU39" s="79"/>
      <c r="AV39" s="80"/>
      <c r="AW39" s="80"/>
      <c r="AX39" s="80"/>
      <c r="AY39" s="81"/>
      <c r="BA39" s="132" t="s">
        <v>155</v>
      </c>
      <c r="BB39" s="53">
        <v>0</v>
      </c>
      <c r="BC39" s="57">
        <f t="shared" si="11"/>
        <v>0</v>
      </c>
      <c r="BD39" s="53">
        <v>0</v>
      </c>
      <c r="BE39" s="57">
        <f t="shared" si="11"/>
        <v>0</v>
      </c>
      <c r="BF39" s="53">
        <v>72</v>
      </c>
      <c r="BG39" s="57">
        <f t="shared" ref="BG39" si="165">BF39/$BJ39</f>
        <v>0.58064516129032262</v>
      </c>
      <c r="BH39" s="53">
        <v>52</v>
      </c>
      <c r="BI39" s="57">
        <f t="shared" ref="BI39" si="166">BH39/$BJ39</f>
        <v>0.41935483870967744</v>
      </c>
      <c r="BJ39" s="38">
        <f t="shared" si="14"/>
        <v>124</v>
      </c>
    </row>
    <row r="40" spans="2:62" x14ac:dyDescent="0.2">
      <c r="B40" s="30">
        <v>97206</v>
      </c>
      <c r="C40" s="31" t="s">
        <v>35</v>
      </c>
      <c r="D40" s="32">
        <v>2474.1125737148382</v>
      </c>
      <c r="E40" s="32">
        <v>260</v>
      </c>
      <c r="F40" s="93">
        <f t="shared" si="2"/>
        <v>0.10508818505764853</v>
      </c>
      <c r="G40" s="98">
        <v>260</v>
      </c>
      <c r="H40" s="33">
        <f t="shared" si="0"/>
        <v>1</v>
      </c>
      <c r="I40" s="32"/>
      <c r="J40" s="33">
        <f t="shared" si="1"/>
        <v>0</v>
      </c>
      <c r="K40" s="21"/>
      <c r="L40" s="32">
        <v>9</v>
      </c>
      <c r="M40" s="45">
        <v>3.4615384615384603E-2</v>
      </c>
      <c r="O40" s="32">
        <f t="shared" si="160"/>
        <v>17.000000000000004</v>
      </c>
      <c r="P40" s="45">
        <v>6.5384615384615402E-2</v>
      </c>
      <c r="Q40" s="178"/>
      <c r="R40" s="189">
        <v>5.3156392090514961</v>
      </c>
      <c r="T40" s="51"/>
      <c r="U40" s="54">
        <f t="shared" si="3"/>
        <v>0</v>
      </c>
      <c r="V40" s="51">
        <v>5</v>
      </c>
      <c r="W40" s="54">
        <f t="shared" si="3"/>
        <v>1.9230769230769232E-2</v>
      </c>
      <c r="X40" s="51">
        <v>75</v>
      </c>
      <c r="Y40" s="54">
        <f t="shared" si="161"/>
        <v>0.28846153846153844</v>
      </c>
      <c r="Z40" s="51">
        <v>77</v>
      </c>
      <c r="AA40" s="54">
        <f t="shared" si="161"/>
        <v>0.29615384615384616</v>
      </c>
      <c r="AB40" s="51">
        <v>96</v>
      </c>
      <c r="AC40" s="54">
        <f t="shared" si="162"/>
        <v>0.36923076923076925</v>
      </c>
      <c r="AD40" s="51">
        <v>7</v>
      </c>
      <c r="AE40" s="54">
        <f t="shared" si="162"/>
        <v>2.6923076923076925E-2</v>
      </c>
      <c r="AG40" s="51">
        <v>46</v>
      </c>
      <c r="AH40" s="54">
        <f t="shared" si="163"/>
        <v>0.17692307692307693</v>
      </c>
      <c r="AI40" s="51">
        <v>53</v>
      </c>
      <c r="AJ40" s="54">
        <f t="shared" si="163"/>
        <v>0.20384615384615384</v>
      </c>
      <c r="AK40" s="51">
        <v>96</v>
      </c>
      <c r="AL40" s="54">
        <f t="shared" si="7"/>
        <v>0.36923076923076925</v>
      </c>
      <c r="AM40" s="51">
        <v>35</v>
      </c>
      <c r="AN40" s="54">
        <f t="shared" si="164"/>
        <v>0.13461538461538461</v>
      </c>
      <c r="AO40" s="51"/>
      <c r="AP40" s="54">
        <f t="shared" si="164"/>
        <v>0</v>
      </c>
      <c r="AQ40" s="51">
        <v>30</v>
      </c>
      <c r="AR40" s="54">
        <f t="shared" si="164"/>
        <v>0.11538461538461539</v>
      </c>
      <c r="AS40" s="51">
        <f t="shared" si="9"/>
        <v>0</v>
      </c>
      <c r="AT40" s="65">
        <f t="shared" si="10"/>
        <v>0</v>
      </c>
      <c r="AU40" s="79"/>
      <c r="AV40" s="80"/>
      <c r="AW40" s="80"/>
      <c r="AX40" s="80"/>
      <c r="AY40" s="81"/>
      <c r="BA40" s="132" t="s">
        <v>35</v>
      </c>
      <c r="BB40" s="51">
        <v>0</v>
      </c>
      <c r="BC40" s="54">
        <f t="shared" si="11"/>
        <v>0</v>
      </c>
      <c r="BD40" s="51">
        <v>65</v>
      </c>
      <c r="BE40" s="54">
        <f t="shared" si="11"/>
        <v>0.25</v>
      </c>
      <c r="BF40" s="51">
        <v>18</v>
      </c>
      <c r="BG40" s="54">
        <f t="shared" ref="BG40" si="167">BF40/$BJ40</f>
        <v>6.9230769230769235E-2</v>
      </c>
      <c r="BH40" s="51">
        <v>177</v>
      </c>
      <c r="BI40" s="54">
        <f t="shared" ref="BI40" si="168">BH40/$BJ40</f>
        <v>0.68076923076923079</v>
      </c>
      <c r="BJ40" s="32">
        <f t="shared" si="14"/>
        <v>260</v>
      </c>
    </row>
    <row r="41" spans="2:62" x14ac:dyDescent="0.2">
      <c r="B41" s="30">
        <v>97207</v>
      </c>
      <c r="C41" s="31" t="s">
        <v>36</v>
      </c>
      <c r="D41" s="32">
        <v>6606.6666461207051</v>
      </c>
      <c r="E41" s="32">
        <v>1189</v>
      </c>
      <c r="F41" s="93">
        <f t="shared" si="2"/>
        <v>0.17996972810761622</v>
      </c>
      <c r="G41" s="98">
        <v>1189</v>
      </c>
      <c r="H41" s="33">
        <f t="shared" si="0"/>
        <v>1</v>
      </c>
      <c r="I41" s="32"/>
      <c r="J41" s="33">
        <f t="shared" si="1"/>
        <v>0</v>
      </c>
      <c r="K41" s="21"/>
      <c r="L41" s="32">
        <v>29</v>
      </c>
      <c r="M41" s="45">
        <v>2.4390243902439001E-2</v>
      </c>
      <c r="O41" s="32">
        <f t="shared" si="160"/>
        <v>64.015004413062712</v>
      </c>
      <c r="P41" s="45">
        <v>5.3839364518976203E-2</v>
      </c>
      <c r="Q41" s="178"/>
      <c r="R41" s="189">
        <v>4.2917690759255755</v>
      </c>
      <c r="T41" s="51">
        <v>2</v>
      </c>
      <c r="U41" s="54">
        <f t="shared" si="3"/>
        <v>1.6820857863751051E-3</v>
      </c>
      <c r="V41" s="51">
        <v>55</v>
      </c>
      <c r="W41" s="54">
        <f t="shared" si="3"/>
        <v>4.6257359125315388E-2</v>
      </c>
      <c r="X41" s="51">
        <v>407</v>
      </c>
      <c r="Y41" s="54">
        <f t="shared" si="161"/>
        <v>0.34230445752733391</v>
      </c>
      <c r="Z41" s="51">
        <v>382</v>
      </c>
      <c r="AA41" s="54">
        <f t="shared" si="161"/>
        <v>0.32127838519764507</v>
      </c>
      <c r="AB41" s="51">
        <v>239</v>
      </c>
      <c r="AC41" s="54">
        <f t="shared" si="162"/>
        <v>0.20100925147182505</v>
      </c>
      <c r="AD41" s="51">
        <v>104</v>
      </c>
      <c r="AE41" s="54">
        <f t="shared" si="162"/>
        <v>8.7468460891505465E-2</v>
      </c>
      <c r="AG41" s="51">
        <v>145</v>
      </c>
      <c r="AH41" s="54">
        <f t="shared" si="163"/>
        <v>0.12195121951219512</v>
      </c>
      <c r="AI41" s="51">
        <v>353</v>
      </c>
      <c r="AJ41" s="54">
        <f t="shared" si="163"/>
        <v>0.29688814129520608</v>
      </c>
      <c r="AK41" s="51">
        <v>61</v>
      </c>
      <c r="AL41" s="54">
        <f t="shared" si="7"/>
        <v>5.1303616484440706E-2</v>
      </c>
      <c r="AM41" s="51">
        <v>573</v>
      </c>
      <c r="AN41" s="54">
        <f t="shared" si="164"/>
        <v>0.4819175777964676</v>
      </c>
      <c r="AO41" s="51">
        <v>56</v>
      </c>
      <c r="AP41" s="54">
        <f t="shared" si="164"/>
        <v>4.7098402018502947E-2</v>
      </c>
      <c r="AQ41" s="51"/>
      <c r="AR41" s="54">
        <f t="shared" si="164"/>
        <v>0</v>
      </c>
      <c r="AS41" s="51">
        <f t="shared" si="9"/>
        <v>1</v>
      </c>
      <c r="AT41" s="65">
        <f t="shared" si="10"/>
        <v>8.4104289318755253E-4</v>
      </c>
      <c r="AU41" s="79"/>
      <c r="AV41" s="80"/>
      <c r="AW41" s="80"/>
      <c r="AX41" s="80"/>
      <c r="AY41" s="81">
        <v>1</v>
      </c>
      <c r="BA41" s="132" t="s">
        <v>36</v>
      </c>
      <c r="BB41" s="51">
        <v>49</v>
      </c>
      <c r="BC41" s="54">
        <f t="shared" si="11"/>
        <v>4.1211101766190077E-2</v>
      </c>
      <c r="BD41" s="51">
        <v>546</v>
      </c>
      <c r="BE41" s="54">
        <f t="shared" si="11"/>
        <v>0.45920941968040369</v>
      </c>
      <c r="BF41" s="51">
        <v>309</v>
      </c>
      <c r="BG41" s="54">
        <f t="shared" ref="BG41" si="169">BF41/$BJ41</f>
        <v>0.25988225399495374</v>
      </c>
      <c r="BH41" s="51">
        <v>285</v>
      </c>
      <c r="BI41" s="54">
        <f t="shared" ref="BI41" si="170">BH41/$BJ41</f>
        <v>0.23969722455845249</v>
      </c>
      <c r="BJ41" s="32">
        <f t="shared" si="14"/>
        <v>1189</v>
      </c>
    </row>
    <row r="42" spans="2:62" x14ac:dyDescent="0.2">
      <c r="B42" s="30">
        <v>97221</v>
      </c>
      <c r="C42" s="31" t="s">
        <v>37</v>
      </c>
      <c r="D42" s="32">
        <v>5208.261825284304</v>
      </c>
      <c r="E42" s="32">
        <v>1390</v>
      </c>
      <c r="F42" s="93">
        <f t="shared" si="2"/>
        <v>0.26688366419138765</v>
      </c>
      <c r="G42" s="98">
        <v>1388</v>
      </c>
      <c r="H42" s="33">
        <f t="shared" si="0"/>
        <v>0.99856115107913668</v>
      </c>
      <c r="I42" s="32">
        <v>2</v>
      </c>
      <c r="J42" s="33">
        <f t="shared" si="1"/>
        <v>1.4388489208633094E-3</v>
      </c>
      <c r="K42" s="21"/>
      <c r="L42" s="32">
        <v>32</v>
      </c>
      <c r="M42" s="45">
        <v>2.3021582733812902E-2</v>
      </c>
      <c r="O42" s="32">
        <f t="shared" si="160"/>
        <v>152.99999999999977</v>
      </c>
      <c r="P42" s="45">
        <v>0.110071942446043</v>
      </c>
      <c r="Q42" s="178"/>
      <c r="R42" s="189">
        <v>5.1570833528338094</v>
      </c>
      <c r="T42" s="51">
        <v>2</v>
      </c>
      <c r="U42" s="54">
        <f t="shared" si="3"/>
        <v>1.4388489208633094E-3</v>
      </c>
      <c r="V42" s="51">
        <v>56</v>
      </c>
      <c r="W42" s="54">
        <f t="shared" si="3"/>
        <v>4.0287769784172658E-2</v>
      </c>
      <c r="X42" s="51">
        <v>569</v>
      </c>
      <c r="Y42" s="54">
        <f t="shared" si="161"/>
        <v>0.40935251798561151</v>
      </c>
      <c r="Z42" s="51">
        <v>502</v>
      </c>
      <c r="AA42" s="54">
        <f t="shared" si="161"/>
        <v>0.36115107913669064</v>
      </c>
      <c r="AB42" s="51">
        <v>222</v>
      </c>
      <c r="AC42" s="54">
        <f t="shared" si="162"/>
        <v>0.15971223021582734</v>
      </c>
      <c r="AD42" s="51">
        <v>39</v>
      </c>
      <c r="AE42" s="54">
        <f t="shared" si="162"/>
        <v>2.8057553956834531E-2</v>
      </c>
      <c r="AG42" s="51">
        <v>63</v>
      </c>
      <c r="AH42" s="54">
        <f t="shared" si="163"/>
        <v>4.5323741007194246E-2</v>
      </c>
      <c r="AI42" s="51">
        <v>1118</v>
      </c>
      <c r="AJ42" s="54">
        <f t="shared" si="163"/>
        <v>0.8043165467625899</v>
      </c>
      <c r="AK42" s="51">
        <v>31</v>
      </c>
      <c r="AL42" s="54">
        <f t="shared" si="7"/>
        <v>2.2302158273381296E-2</v>
      </c>
      <c r="AM42" s="51">
        <v>163</v>
      </c>
      <c r="AN42" s="54">
        <f t="shared" si="164"/>
        <v>0.11726618705035971</v>
      </c>
      <c r="AO42" s="51">
        <v>15</v>
      </c>
      <c r="AP42" s="54">
        <f t="shared" si="164"/>
        <v>1.0791366906474821E-2</v>
      </c>
      <c r="AQ42" s="51"/>
      <c r="AR42" s="54">
        <f t="shared" si="164"/>
        <v>0</v>
      </c>
      <c r="AS42" s="51">
        <f t="shared" si="9"/>
        <v>0</v>
      </c>
      <c r="AT42" s="65">
        <f t="shared" si="10"/>
        <v>0</v>
      </c>
      <c r="AU42" s="79"/>
      <c r="AV42" s="80"/>
      <c r="AW42" s="80"/>
      <c r="AX42" s="80"/>
      <c r="AY42" s="81"/>
      <c r="BA42" s="132" t="s">
        <v>156</v>
      </c>
      <c r="BB42" s="51">
        <v>47</v>
      </c>
      <c r="BC42" s="54">
        <f t="shared" si="11"/>
        <v>3.3812949640287769E-2</v>
      </c>
      <c r="BD42" s="51">
        <v>144</v>
      </c>
      <c r="BE42" s="54">
        <f t="shared" si="11"/>
        <v>0.10359712230215827</v>
      </c>
      <c r="BF42" s="51">
        <v>940</v>
      </c>
      <c r="BG42" s="54">
        <f t="shared" ref="BG42" si="171">BF42/$BJ42</f>
        <v>0.67625899280575541</v>
      </c>
      <c r="BH42" s="51">
        <v>259</v>
      </c>
      <c r="BI42" s="54">
        <f t="shared" ref="BI42" si="172">BH42/$BJ42</f>
        <v>0.18633093525179856</v>
      </c>
      <c r="BJ42" s="32">
        <f t="shared" si="14"/>
        <v>1390</v>
      </c>
    </row>
    <row r="43" spans="2:62" x14ac:dyDescent="0.2">
      <c r="B43" s="30">
        <v>97227</v>
      </c>
      <c r="C43" s="31" t="s">
        <v>38</v>
      </c>
      <c r="D43" s="32">
        <v>4207.8873227765198</v>
      </c>
      <c r="E43" s="32">
        <v>752</v>
      </c>
      <c r="F43" s="93">
        <f t="shared" si="2"/>
        <v>0.17871200968941406</v>
      </c>
      <c r="G43" s="98">
        <v>752</v>
      </c>
      <c r="H43" s="33">
        <f t="shared" si="0"/>
        <v>1</v>
      </c>
      <c r="I43" s="32"/>
      <c r="J43" s="33">
        <f t="shared" si="1"/>
        <v>0</v>
      </c>
      <c r="K43" s="21"/>
      <c r="L43" s="32">
        <v>42</v>
      </c>
      <c r="M43" s="45">
        <v>5.6000000000000001E-2</v>
      </c>
      <c r="O43" s="32">
        <f t="shared" si="160"/>
        <v>85.053793103448214</v>
      </c>
      <c r="P43" s="45">
        <v>0.113103448275862</v>
      </c>
      <c r="Q43" s="178"/>
      <c r="R43" s="189">
        <v>5.4659178781317665</v>
      </c>
      <c r="T43" s="51"/>
      <c r="U43" s="54">
        <f t="shared" si="3"/>
        <v>0</v>
      </c>
      <c r="V43" s="51">
        <v>92</v>
      </c>
      <c r="W43" s="54">
        <f t="shared" si="3"/>
        <v>0.12234042553191489</v>
      </c>
      <c r="X43" s="51">
        <v>225</v>
      </c>
      <c r="Y43" s="54">
        <f t="shared" si="161"/>
        <v>0.29920212765957449</v>
      </c>
      <c r="Z43" s="51">
        <v>248</v>
      </c>
      <c r="AA43" s="54">
        <f t="shared" si="161"/>
        <v>0.32978723404255317</v>
      </c>
      <c r="AB43" s="51">
        <v>180</v>
      </c>
      <c r="AC43" s="54">
        <f t="shared" si="162"/>
        <v>0.23936170212765959</v>
      </c>
      <c r="AD43" s="51">
        <v>7</v>
      </c>
      <c r="AE43" s="54">
        <f t="shared" si="162"/>
        <v>9.3085106382978719E-3</v>
      </c>
      <c r="AG43" s="51">
        <v>74</v>
      </c>
      <c r="AH43" s="54">
        <f t="shared" si="163"/>
        <v>9.8404255319148939E-2</v>
      </c>
      <c r="AI43" s="51">
        <v>202</v>
      </c>
      <c r="AJ43" s="54">
        <f t="shared" si="163"/>
        <v>0.26861702127659576</v>
      </c>
      <c r="AK43" s="51">
        <v>347</v>
      </c>
      <c r="AL43" s="54">
        <f t="shared" si="7"/>
        <v>0.46143617021276595</v>
      </c>
      <c r="AM43" s="51">
        <v>60</v>
      </c>
      <c r="AN43" s="54">
        <f t="shared" si="164"/>
        <v>7.9787234042553196E-2</v>
      </c>
      <c r="AO43" s="51">
        <v>65</v>
      </c>
      <c r="AP43" s="54">
        <f t="shared" si="164"/>
        <v>8.6436170212765964E-2</v>
      </c>
      <c r="AQ43" s="51"/>
      <c r="AR43" s="54">
        <f t="shared" si="164"/>
        <v>0</v>
      </c>
      <c r="AS43" s="51">
        <f t="shared" si="9"/>
        <v>4</v>
      </c>
      <c r="AT43" s="65">
        <f t="shared" si="10"/>
        <v>5.3191489361702126E-3</v>
      </c>
      <c r="AU43" s="79"/>
      <c r="AV43" s="80"/>
      <c r="AW43" s="80">
        <v>4</v>
      </c>
      <c r="AX43" s="80"/>
      <c r="AY43" s="81"/>
      <c r="BA43" s="132" t="s">
        <v>157</v>
      </c>
      <c r="BB43" s="51">
        <v>0</v>
      </c>
      <c r="BC43" s="54">
        <f t="shared" si="11"/>
        <v>0</v>
      </c>
      <c r="BD43" s="51">
        <v>60</v>
      </c>
      <c r="BE43" s="54">
        <f t="shared" si="11"/>
        <v>7.9787234042553196E-2</v>
      </c>
      <c r="BF43" s="51">
        <v>335</v>
      </c>
      <c r="BG43" s="54">
        <f t="shared" ref="BG43" si="173">BF43/$BJ43</f>
        <v>0.44547872340425532</v>
      </c>
      <c r="BH43" s="51">
        <v>357</v>
      </c>
      <c r="BI43" s="54">
        <f t="shared" ref="BI43" si="174">BH43/$BJ43</f>
        <v>0.47473404255319152</v>
      </c>
      <c r="BJ43" s="32">
        <f t="shared" si="14"/>
        <v>752</v>
      </c>
    </row>
    <row r="44" spans="2:62" x14ac:dyDescent="0.2">
      <c r="B44" s="30">
        <v>97223</v>
      </c>
      <c r="C44" s="31" t="s">
        <v>39</v>
      </c>
      <c r="D44" s="32">
        <v>3571.8519353051356</v>
      </c>
      <c r="E44" s="32">
        <v>466</v>
      </c>
      <c r="F44" s="93">
        <f t="shared" si="2"/>
        <v>0.130464534488099</v>
      </c>
      <c r="G44" s="98">
        <v>466</v>
      </c>
      <c r="H44" s="33">
        <f t="shared" si="0"/>
        <v>1</v>
      </c>
      <c r="I44" s="32"/>
      <c r="J44" s="33">
        <f t="shared" si="1"/>
        <v>0</v>
      </c>
      <c r="K44" s="21"/>
      <c r="L44" s="32">
        <v>15</v>
      </c>
      <c r="M44" s="45">
        <v>3.2258064516128997E-2</v>
      </c>
      <c r="O44" s="32">
        <f t="shared" si="160"/>
        <v>40.086021505376344</v>
      </c>
      <c r="P44" s="45">
        <v>8.6021505376344093E-2</v>
      </c>
      <c r="Q44" s="178"/>
      <c r="R44" s="189">
        <v>5.0102418207681367</v>
      </c>
      <c r="T44" s="51"/>
      <c r="U44" s="54">
        <f t="shared" si="3"/>
        <v>0</v>
      </c>
      <c r="V44" s="51">
        <v>33</v>
      </c>
      <c r="W44" s="54">
        <f t="shared" si="3"/>
        <v>7.0815450643776826E-2</v>
      </c>
      <c r="X44" s="51">
        <v>156</v>
      </c>
      <c r="Y44" s="54">
        <f t="shared" si="161"/>
        <v>0.33476394849785407</v>
      </c>
      <c r="Z44" s="51">
        <v>160</v>
      </c>
      <c r="AA44" s="54">
        <f t="shared" si="161"/>
        <v>0.34334763948497854</v>
      </c>
      <c r="AB44" s="51">
        <v>109</v>
      </c>
      <c r="AC44" s="54">
        <f t="shared" si="162"/>
        <v>0.23390557939914164</v>
      </c>
      <c r="AD44" s="51">
        <v>8</v>
      </c>
      <c r="AE44" s="54">
        <f t="shared" si="162"/>
        <v>1.7167381974248927E-2</v>
      </c>
      <c r="AG44" s="51">
        <v>119</v>
      </c>
      <c r="AH44" s="54">
        <f t="shared" si="163"/>
        <v>0.25536480686695279</v>
      </c>
      <c r="AI44" s="51">
        <v>112</v>
      </c>
      <c r="AJ44" s="54">
        <f t="shared" si="163"/>
        <v>0.24034334763948498</v>
      </c>
      <c r="AK44" s="51">
        <v>124</v>
      </c>
      <c r="AL44" s="54">
        <f t="shared" si="7"/>
        <v>0.26609442060085836</v>
      </c>
      <c r="AM44" s="51">
        <v>102</v>
      </c>
      <c r="AN44" s="54">
        <f t="shared" si="164"/>
        <v>0.21888412017167383</v>
      </c>
      <c r="AO44" s="51"/>
      <c r="AP44" s="54">
        <f t="shared" si="164"/>
        <v>0</v>
      </c>
      <c r="AQ44" s="51"/>
      <c r="AR44" s="54">
        <f t="shared" si="164"/>
        <v>0</v>
      </c>
      <c r="AS44" s="51">
        <f t="shared" si="9"/>
        <v>9</v>
      </c>
      <c r="AT44" s="65">
        <f t="shared" si="10"/>
        <v>1.9313304721030045E-2</v>
      </c>
      <c r="AU44" s="79"/>
      <c r="AV44" s="80"/>
      <c r="AW44" s="80">
        <v>9</v>
      </c>
      <c r="AX44" s="80"/>
      <c r="AY44" s="81"/>
      <c r="BA44" s="132" t="s">
        <v>158</v>
      </c>
      <c r="BB44" s="51">
        <v>102</v>
      </c>
      <c r="BC44" s="54">
        <f t="shared" si="11"/>
        <v>0.21888412017167383</v>
      </c>
      <c r="BD44" s="51">
        <v>9</v>
      </c>
      <c r="BE44" s="54">
        <f t="shared" si="11"/>
        <v>1.9313304721030045E-2</v>
      </c>
      <c r="BF44" s="51">
        <v>151</v>
      </c>
      <c r="BG44" s="54">
        <f t="shared" ref="BG44" si="175">BF44/$BJ44</f>
        <v>0.32403433476394849</v>
      </c>
      <c r="BH44" s="51">
        <v>204</v>
      </c>
      <c r="BI44" s="54">
        <f t="shared" ref="BI44" si="176">BH44/$BJ44</f>
        <v>0.43776824034334766</v>
      </c>
      <c r="BJ44" s="32">
        <f t="shared" si="14"/>
        <v>466</v>
      </c>
    </row>
    <row r="45" spans="2:62" x14ac:dyDescent="0.2">
      <c r="B45" s="30">
        <v>97231</v>
      </c>
      <c r="C45" s="34" t="s">
        <v>40</v>
      </c>
      <c r="D45" s="35">
        <v>3425.1336403590722</v>
      </c>
      <c r="E45" s="35">
        <v>520</v>
      </c>
      <c r="F45" s="92">
        <f t="shared" si="2"/>
        <v>0.15181889368424353</v>
      </c>
      <c r="G45" s="99">
        <v>520</v>
      </c>
      <c r="H45" s="36">
        <f t="shared" si="0"/>
        <v>1</v>
      </c>
      <c r="I45" s="35"/>
      <c r="J45" s="36">
        <f t="shared" si="1"/>
        <v>0</v>
      </c>
      <c r="K45" s="21"/>
      <c r="L45" s="35">
        <v>61</v>
      </c>
      <c r="M45" s="46">
        <v>0.117307692307692</v>
      </c>
      <c r="O45" s="35">
        <f t="shared" si="160"/>
        <v>35.236139630390142</v>
      </c>
      <c r="P45" s="46">
        <v>6.7761806981519498E-2</v>
      </c>
      <c r="Q45" s="178"/>
      <c r="R45" s="190">
        <v>5.0457227922802916</v>
      </c>
      <c r="T45" s="52"/>
      <c r="U45" s="55">
        <f t="shared" si="3"/>
        <v>0</v>
      </c>
      <c r="V45" s="52">
        <v>31</v>
      </c>
      <c r="W45" s="55">
        <f t="shared" si="3"/>
        <v>5.9615384615384619E-2</v>
      </c>
      <c r="X45" s="52">
        <v>122</v>
      </c>
      <c r="Y45" s="55">
        <f t="shared" si="161"/>
        <v>0.23461538461538461</v>
      </c>
      <c r="Z45" s="52">
        <v>214</v>
      </c>
      <c r="AA45" s="55">
        <f t="shared" si="161"/>
        <v>0.41153846153846152</v>
      </c>
      <c r="AB45" s="52">
        <v>153</v>
      </c>
      <c r="AC45" s="55">
        <f t="shared" si="162"/>
        <v>0.29423076923076924</v>
      </c>
      <c r="AD45" s="52">
        <v>0</v>
      </c>
      <c r="AE45" s="55">
        <f t="shared" si="162"/>
        <v>0</v>
      </c>
      <c r="AG45" s="52">
        <v>41</v>
      </c>
      <c r="AH45" s="55">
        <f t="shared" si="163"/>
        <v>7.8846153846153844E-2</v>
      </c>
      <c r="AI45" s="52">
        <v>151</v>
      </c>
      <c r="AJ45" s="55">
        <f t="shared" si="163"/>
        <v>0.29038461538461541</v>
      </c>
      <c r="AK45" s="52">
        <v>273</v>
      </c>
      <c r="AL45" s="55">
        <f t="shared" si="7"/>
        <v>0.52500000000000002</v>
      </c>
      <c r="AM45" s="52"/>
      <c r="AN45" s="55">
        <f t="shared" si="164"/>
        <v>0</v>
      </c>
      <c r="AO45" s="52">
        <v>47</v>
      </c>
      <c r="AP45" s="55">
        <f t="shared" si="164"/>
        <v>9.0384615384615383E-2</v>
      </c>
      <c r="AQ45" s="52"/>
      <c r="AR45" s="55">
        <f t="shared" si="164"/>
        <v>0</v>
      </c>
      <c r="AS45" s="52">
        <f t="shared" si="9"/>
        <v>8</v>
      </c>
      <c r="AT45" s="74">
        <f t="shared" si="10"/>
        <v>1.5384615384615385E-2</v>
      </c>
      <c r="AU45" s="79"/>
      <c r="AV45" s="80"/>
      <c r="AW45" s="80">
        <v>8</v>
      </c>
      <c r="AX45" s="80"/>
      <c r="AY45" s="81"/>
      <c r="BA45" s="132" t="s">
        <v>159</v>
      </c>
      <c r="BB45" s="52">
        <v>30</v>
      </c>
      <c r="BC45" s="55">
        <f t="shared" si="11"/>
        <v>5.7692307692307696E-2</v>
      </c>
      <c r="BD45" s="52">
        <v>28</v>
      </c>
      <c r="BE45" s="55">
        <f t="shared" si="11"/>
        <v>5.3846153846153849E-2</v>
      </c>
      <c r="BF45" s="52">
        <v>298</v>
      </c>
      <c r="BG45" s="55">
        <f t="shared" ref="BG45" si="177">BF45/$BJ45</f>
        <v>0.57307692307692304</v>
      </c>
      <c r="BH45" s="52">
        <v>164</v>
      </c>
      <c r="BI45" s="55">
        <f t="shared" ref="BI45" si="178">BH45/$BJ45</f>
        <v>0.31538461538461537</v>
      </c>
      <c r="BJ45" s="35">
        <f t="shared" si="14"/>
        <v>520</v>
      </c>
    </row>
    <row r="46" spans="2:62" x14ac:dyDescent="0.2">
      <c r="B46" s="1"/>
      <c r="C46" s="3" t="s">
        <v>41</v>
      </c>
      <c r="D46" s="7">
        <v>26979.913943560576</v>
      </c>
      <c r="E46" s="7">
        <f>SUM(E39:E45)</f>
        <v>4701</v>
      </c>
      <c r="F46" s="102">
        <f t="shared" si="2"/>
        <v>0.17424073367446785</v>
      </c>
      <c r="G46" s="103">
        <f>SUM(G39:G45)</f>
        <v>4699</v>
      </c>
      <c r="H46" s="18">
        <f t="shared" si="0"/>
        <v>0.99957455860455224</v>
      </c>
      <c r="I46" s="7">
        <f>SUM(I39:I45)</f>
        <v>2</v>
      </c>
      <c r="J46" s="18">
        <f t="shared" si="1"/>
        <v>4.2544139544777704E-4</v>
      </c>
      <c r="K46" s="21"/>
      <c r="L46" s="7">
        <f>E46*M46</f>
        <v>191.17955059383397</v>
      </c>
      <c r="M46" s="48">
        <f>SUMPRODUCT(G39:G45,M39:M45)/G46</f>
        <v>4.0667847392859807E-2</v>
      </c>
      <c r="O46" s="7">
        <f>SUM(O39:O45)</f>
        <v>396.39095865227716</v>
      </c>
      <c r="P46" s="48">
        <f>O46/E46</f>
        <v>8.4320561295953445E-2</v>
      </c>
      <c r="Q46" s="182"/>
      <c r="R46" s="192"/>
      <c r="T46" s="10">
        <v>4</v>
      </c>
      <c r="U46" s="8">
        <f t="shared" si="3"/>
        <v>8.5088279089555409E-4</v>
      </c>
      <c r="V46" s="10">
        <f>SUM(V39:V45)</f>
        <v>272</v>
      </c>
      <c r="W46" s="8">
        <f t="shared" si="3"/>
        <v>5.786002978089768E-2</v>
      </c>
      <c r="X46" s="10">
        <f>SUM(X39:X45)</f>
        <v>1632</v>
      </c>
      <c r="Y46" s="8">
        <f t="shared" si="161"/>
        <v>0.34716017868538607</v>
      </c>
      <c r="Z46" s="10">
        <f t="shared" ref="Z46:AB46" si="179">SUM(Z39:Z45)</f>
        <v>1629</v>
      </c>
      <c r="AA46" s="8">
        <f t="shared" si="161"/>
        <v>0.34652201659221443</v>
      </c>
      <c r="AB46" s="10">
        <f t="shared" si="179"/>
        <v>999</v>
      </c>
      <c r="AC46" s="8">
        <f t="shared" si="162"/>
        <v>0.21250797702616464</v>
      </c>
      <c r="AD46" s="10">
        <f t="shared" ref="AD46" si="180">SUM(AD39:AD45)</f>
        <v>165</v>
      </c>
      <c r="AE46" s="8">
        <f t="shared" si="162"/>
        <v>3.5098915124441611E-2</v>
      </c>
      <c r="AG46" s="10">
        <f>SUM(AG39:AG45)</f>
        <v>552</v>
      </c>
      <c r="AH46" s="8">
        <f t="shared" si="163"/>
        <v>0.11742182514358647</v>
      </c>
      <c r="AI46" s="10">
        <f>SUM(AI39:AI45)</f>
        <v>2049</v>
      </c>
      <c r="AJ46" s="8">
        <f t="shared" si="163"/>
        <v>0.43586470963624763</v>
      </c>
      <c r="AK46" s="10">
        <f>SUM(AK39:AK45)</f>
        <v>932</v>
      </c>
      <c r="AL46" s="8">
        <f t="shared" si="7"/>
        <v>0.1982556902786641</v>
      </c>
      <c r="AM46" s="10">
        <f>SUM(AM39:AM45)</f>
        <v>933</v>
      </c>
      <c r="AN46" s="8">
        <f t="shared" si="164"/>
        <v>0.19846841097638801</v>
      </c>
      <c r="AO46" s="10">
        <f>SUM(AO39:AO45)</f>
        <v>183</v>
      </c>
      <c r="AP46" s="8">
        <f t="shared" si="164"/>
        <v>3.89278876834716E-2</v>
      </c>
      <c r="AQ46" s="10">
        <f>SUM(AQ39:AQ45)</f>
        <v>30</v>
      </c>
      <c r="AR46" s="8">
        <f t="shared" si="164"/>
        <v>6.3816209317166563E-3</v>
      </c>
      <c r="AS46" s="10">
        <f>SUM(AS39:AS45)</f>
        <v>22</v>
      </c>
      <c r="AT46" s="67">
        <f t="shared" si="10"/>
        <v>4.6798553499255479E-3</v>
      </c>
      <c r="AU46" s="71"/>
      <c r="AV46" s="71">
        <f t="shared" ref="AV46:AY46" si="181">SUM(AV39:AV45)</f>
        <v>0</v>
      </c>
      <c r="AW46" s="71">
        <f t="shared" si="181"/>
        <v>21</v>
      </c>
      <c r="AX46" s="71">
        <f t="shared" si="181"/>
        <v>0</v>
      </c>
      <c r="AY46" s="83">
        <f t="shared" si="181"/>
        <v>1</v>
      </c>
      <c r="BB46" s="10">
        <f>SUM(BB39:BB45)</f>
        <v>228</v>
      </c>
      <c r="BC46" s="8">
        <f t="shared" si="11"/>
        <v>4.8500319081046586E-2</v>
      </c>
      <c r="BD46" s="10">
        <f>SUM(BD39:BD45)</f>
        <v>852</v>
      </c>
      <c r="BE46" s="8">
        <f t="shared" si="11"/>
        <v>0.18123803446075304</v>
      </c>
      <c r="BF46" s="10">
        <f>SUM(BF39:BF45)</f>
        <v>2123</v>
      </c>
      <c r="BG46" s="8">
        <f t="shared" ref="BG46" si="182">BF46/$BJ46</f>
        <v>0.45160604126781534</v>
      </c>
      <c r="BH46" s="10">
        <f>SUM(BH39:BH45)</f>
        <v>1498</v>
      </c>
      <c r="BI46" s="8">
        <f t="shared" ref="BI46" si="183">BH46/$BJ46</f>
        <v>0.31865560519038505</v>
      </c>
      <c r="BJ46" s="7">
        <f t="shared" si="14"/>
        <v>4701</v>
      </c>
    </row>
    <row r="47" spans="2:62" ht="13.5" thickBot="1" x14ac:dyDescent="0.25">
      <c r="B47" s="1"/>
      <c r="C47" s="2" t="s">
        <v>42</v>
      </c>
      <c r="D47" s="5">
        <v>48910.662998611195</v>
      </c>
      <c r="E47" s="5">
        <f>E46+E38</f>
        <v>7615</v>
      </c>
      <c r="F47" s="100">
        <f t="shared" si="2"/>
        <v>0.1556920215989758</v>
      </c>
      <c r="G47" s="101">
        <f>G46+G38</f>
        <v>7603</v>
      </c>
      <c r="H47" s="17">
        <f t="shared" si="0"/>
        <v>0.99842416283650692</v>
      </c>
      <c r="I47" s="5">
        <f>I46+I38</f>
        <v>12</v>
      </c>
      <c r="J47" s="17">
        <f t="shared" si="1"/>
        <v>1.5758371634931056E-3</v>
      </c>
      <c r="K47" s="21">
        <f>E47/E48</f>
        <v>0.2574983938051601</v>
      </c>
      <c r="L47" s="5">
        <f>L46+L38</f>
        <v>313.01679346810369</v>
      </c>
      <c r="M47" s="47">
        <f>L47/E47</f>
        <v>4.1105291328706987E-2</v>
      </c>
      <c r="O47" s="5">
        <f>O46+O38</f>
        <v>583.54905609540788</v>
      </c>
      <c r="P47" s="47">
        <f>O47/E47</f>
        <v>7.663152410970557E-2</v>
      </c>
      <c r="Q47" s="182"/>
      <c r="R47" s="191">
        <v>5.162790110680616</v>
      </c>
      <c r="T47" s="9">
        <f t="shared" ref="T47:AB47" si="184">T46+T38</f>
        <v>36</v>
      </c>
      <c r="U47" s="6">
        <f t="shared" si="3"/>
        <v>4.7275114904793171E-3</v>
      </c>
      <c r="V47" s="9">
        <f t="shared" si="184"/>
        <v>409</v>
      </c>
      <c r="W47" s="6">
        <f t="shared" si="3"/>
        <v>5.3709783322390021E-2</v>
      </c>
      <c r="X47" s="9">
        <f t="shared" si="184"/>
        <v>2798</v>
      </c>
      <c r="Y47" s="6">
        <f t="shared" si="161"/>
        <v>0.36743269862114247</v>
      </c>
      <c r="Z47" s="9">
        <f t="shared" si="184"/>
        <v>2660</v>
      </c>
      <c r="AA47" s="6">
        <f t="shared" si="161"/>
        <v>0.34931057124097176</v>
      </c>
      <c r="AB47" s="9">
        <f t="shared" si="184"/>
        <v>1507</v>
      </c>
      <c r="AC47" s="6">
        <f t="shared" si="162"/>
        <v>0.19789888378200921</v>
      </c>
      <c r="AD47" s="9">
        <f t="shared" ref="AD47" si="185">AD46+AD38</f>
        <v>205</v>
      </c>
      <c r="AE47" s="6">
        <f t="shared" si="162"/>
        <v>2.6920551543007223E-2</v>
      </c>
      <c r="AG47" s="9">
        <f>AG46+AG38</f>
        <v>1022</v>
      </c>
      <c r="AH47" s="6">
        <f t="shared" si="163"/>
        <v>0.13420879842416283</v>
      </c>
      <c r="AI47" s="9">
        <f>AI46+AI38</f>
        <v>3667</v>
      </c>
      <c r="AJ47" s="6">
        <f t="shared" si="163"/>
        <v>0.48154957321076824</v>
      </c>
      <c r="AK47" s="9">
        <f>AK46+AK38</f>
        <v>1529</v>
      </c>
      <c r="AL47" s="6">
        <f t="shared" si="7"/>
        <v>0.20078791858174655</v>
      </c>
      <c r="AM47" s="9">
        <f>AM46+AM38</f>
        <v>1122</v>
      </c>
      <c r="AN47" s="6">
        <f t="shared" si="164"/>
        <v>0.14734077478660537</v>
      </c>
      <c r="AO47" s="9">
        <f>AO46+AO38</f>
        <v>219</v>
      </c>
      <c r="AP47" s="6">
        <f t="shared" si="164"/>
        <v>2.8759028233749179E-2</v>
      </c>
      <c r="AQ47" s="9">
        <f>AQ46+AQ38</f>
        <v>30</v>
      </c>
      <c r="AR47" s="6">
        <f t="shared" si="164"/>
        <v>3.939592908732764E-3</v>
      </c>
      <c r="AS47" s="9">
        <f>AS46+AS38</f>
        <v>28</v>
      </c>
      <c r="AT47" s="66">
        <f t="shared" si="10"/>
        <v>3.6769533814839132E-3</v>
      </c>
      <c r="AU47" s="70"/>
      <c r="AV47" s="70">
        <f t="shared" ref="AV47:AY47" si="186">AV46+AV38</f>
        <v>0</v>
      </c>
      <c r="AW47" s="70">
        <f t="shared" si="186"/>
        <v>21</v>
      </c>
      <c r="AX47" s="70">
        <f t="shared" si="186"/>
        <v>0</v>
      </c>
      <c r="AY47" s="82">
        <f t="shared" si="186"/>
        <v>7</v>
      </c>
      <c r="BA47" s="132" t="s">
        <v>42</v>
      </c>
      <c r="BB47" s="9">
        <f>BB46+BB38</f>
        <v>423</v>
      </c>
      <c r="BC47" s="6">
        <f t="shared" si="11"/>
        <v>5.5533674675068923E-2</v>
      </c>
      <c r="BD47" s="9">
        <f>BD46+BD38</f>
        <v>1263</v>
      </c>
      <c r="BE47" s="6">
        <f t="shared" si="11"/>
        <v>0.16581331232768806</v>
      </c>
      <c r="BF47" s="9">
        <f>BF46+BF38</f>
        <v>3428</v>
      </c>
      <c r="BG47" s="6">
        <f t="shared" ref="BG47" si="187">BF47/$BJ47</f>
        <v>0.45004594984902191</v>
      </c>
      <c r="BH47" s="9">
        <f>BH46+BH38</f>
        <v>2503</v>
      </c>
      <c r="BI47" s="6">
        <f t="shared" ref="BI47" si="188">BH47/$BJ47</f>
        <v>0.32860706314822108</v>
      </c>
      <c r="BJ47" s="5">
        <f t="shared" si="14"/>
        <v>7617</v>
      </c>
    </row>
    <row r="48" spans="2:62" ht="13.5" thickBot="1" x14ac:dyDescent="0.25">
      <c r="B48" s="1" t="s">
        <v>44</v>
      </c>
      <c r="C48" s="4" t="s">
        <v>43</v>
      </c>
      <c r="D48" s="11">
        <v>162852.13967835734</v>
      </c>
      <c r="E48" s="11">
        <f>E47+E32+E10</f>
        <v>29573</v>
      </c>
      <c r="F48" s="106">
        <f t="shared" si="2"/>
        <v>0.18159417529550692</v>
      </c>
      <c r="G48" s="107">
        <f>G47+G32+G10</f>
        <v>29435</v>
      </c>
      <c r="H48" s="19">
        <f t="shared" si="0"/>
        <v>0.99533358130727356</v>
      </c>
      <c r="I48" s="11">
        <f>I47+I32+I10</f>
        <v>138</v>
      </c>
      <c r="J48" s="19">
        <f t="shared" si="1"/>
        <v>4.6664186927264737E-3</v>
      </c>
      <c r="L48" s="11">
        <f>L47+L32+L10</f>
        <v>1028.0167934681037</v>
      </c>
      <c r="M48" s="114">
        <f>L48/E48</f>
        <v>3.4762005662871666E-2</v>
      </c>
      <c r="O48" s="11">
        <f>O47+O32+O10</f>
        <v>1847.2751198422743</v>
      </c>
      <c r="P48" s="114">
        <f>O48/E48</f>
        <v>6.2464921375655978E-2</v>
      </c>
      <c r="Q48" s="183"/>
      <c r="R48" s="194">
        <v>4.9854811942419452</v>
      </c>
      <c r="T48" s="12">
        <f t="shared" ref="T48:AD48" si="189">T47+T32+T10</f>
        <v>126</v>
      </c>
      <c r="U48" s="13">
        <f t="shared" si="3"/>
        <v>4.2606431542285194E-3</v>
      </c>
      <c r="V48" s="12">
        <f t="shared" si="189"/>
        <v>1858</v>
      </c>
      <c r="W48" s="13">
        <f t="shared" si="3"/>
        <v>6.2827579210766579E-2</v>
      </c>
      <c r="X48" s="12">
        <f t="shared" si="189"/>
        <v>9343</v>
      </c>
      <c r="Y48" s="13">
        <f t="shared" si="161"/>
        <v>0.31593007134886553</v>
      </c>
      <c r="Z48" s="12">
        <f t="shared" si="189"/>
        <v>10235</v>
      </c>
      <c r="AA48" s="13">
        <f t="shared" si="161"/>
        <v>0.34609271971054678</v>
      </c>
      <c r="AB48" s="12">
        <f t="shared" si="189"/>
        <v>6672</v>
      </c>
      <c r="AC48" s="13">
        <f t="shared" si="162"/>
        <v>0.22561119940486254</v>
      </c>
      <c r="AD48" s="12">
        <f t="shared" si="189"/>
        <v>1339</v>
      </c>
      <c r="AE48" s="13">
        <f t="shared" si="162"/>
        <v>4.5277787170730055E-2</v>
      </c>
      <c r="AG48" s="12">
        <f>AG47+AG32+AG10</f>
        <v>3453</v>
      </c>
      <c r="AH48" s="13">
        <f t="shared" si="163"/>
        <v>0.11676191120278633</v>
      </c>
      <c r="AI48" s="12">
        <f>AI47+AI32+AI10</f>
        <v>13408</v>
      </c>
      <c r="AJ48" s="13">
        <f t="shared" si="163"/>
        <v>0.4533865350150475</v>
      </c>
      <c r="AK48" s="12">
        <f>AK47+AK32+AK10</f>
        <v>5488</v>
      </c>
      <c r="AL48" s="13">
        <f t="shared" si="7"/>
        <v>0.18557467960639773</v>
      </c>
      <c r="AM48" s="12">
        <f>AM47+AM32+AM10</f>
        <v>4419</v>
      </c>
      <c r="AN48" s="13">
        <f t="shared" si="164"/>
        <v>0.14942684205187165</v>
      </c>
      <c r="AO48" s="12">
        <f>AO47+AO32+AO10</f>
        <v>429</v>
      </c>
      <c r="AP48" s="13">
        <f t="shared" si="164"/>
        <v>1.4506475501301862E-2</v>
      </c>
      <c r="AQ48" s="12">
        <f>AQ47+AQ32+AQ10</f>
        <v>1573</v>
      </c>
      <c r="AR48" s="13">
        <f t="shared" si="164"/>
        <v>5.3190410171440168E-2</v>
      </c>
      <c r="AS48" s="12">
        <f>AS47+AS32+AS10</f>
        <v>821</v>
      </c>
      <c r="AT48" s="68">
        <f t="shared" si="10"/>
        <v>2.77618097589017E-2</v>
      </c>
      <c r="AU48" s="84"/>
      <c r="AV48" s="85">
        <f t="shared" ref="AV48:AY48" si="190">AV47+AV32+AV10</f>
        <v>24</v>
      </c>
      <c r="AW48" s="85">
        <f t="shared" si="190"/>
        <v>691</v>
      </c>
      <c r="AX48" s="85">
        <f t="shared" si="190"/>
        <v>0</v>
      </c>
      <c r="AY48" s="86">
        <f t="shared" si="190"/>
        <v>106</v>
      </c>
      <c r="BA48" s="132" t="s">
        <v>43</v>
      </c>
      <c r="BB48" s="12">
        <f>BB47+BB32+BB10</f>
        <v>5658</v>
      </c>
      <c r="BC48" s="13">
        <f t="shared" si="11"/>
        <v>0.19120678584704809</v>
      </c>
      <c r="BD48" s="12">
        <f>BD47+BD32+BD10</f>
        <v>5551</v>
      </c>
      <c r="BE48" s="13">
        <f t="shared" si="11"/>
        <v>0.1875908215335744</v>
      </c>
      <c r="BF48" s="12">
        <f>BF47+BF32+BF10</f>
        <v>9500</v>
      </c>
      <c r="BG48" s="13">
        <f t="shared" ref="BG48" si="191">BF48/$BJ48</f>
        <v>0.32104356054205668</v>
      </c>
      <c r="BH48" s="12">
        <f>BH47+BH32+BH10</f>
        <v>8882</v>
      </c>
      <c r="BI48" s="13">
        <f t="shared" ref="BI48" si="192">BH48/$BJ48</f>
        <v>0.3001588320773208</v>
      </c>
      <c r="BJ48" s="11">
        <f>BJ47+BJ32+BJ10</f>
        <v>29591</v>
      </c>
    </row>
    <row r="50" spans="9:62" x14ac:dyDescent="0.2">
      <c r="O50" s="201">
        <f>2236-O48</f>
        <v>388.72488015772569</v>
      </c>
      <c r="P50" s="116"/>
      <c r="Q50" s="184"/>
    </row>
    <row r="51" spans="9:62" x14ac:dyDescent="0.2">
      <c r="T51" s="14" t="s">
        <v>109</v>
      </c>
      <c r="U51" s="14" t="s">
        <v>110</v>
      </c>
      <c r="V51" s="14" t="s">
        <v>111</v>
      </c>
      <c r="W51" s="14" t="s">
        <v>112</v>
      </c>
      <c r="X51" s="14" t="s">
        <v>113</v>
      </c>
      <c r="Y51" s="14" t="s">
        <v>115</v>
      </c>
      <c r="AI51" s="14" t="s">
        <v>116</v>
      </c>
      <c r="AJ51" s="14" t="s">
        <v>117</v>
      </c>
      <c r="AK51" s="14" t="s">
        <v>118</v>
      </c>
      <c r="AL51" s="14" t="s">
        <v>45</v>
      </c>
      <c r="AM51" s="14" t="s">
        <v>124</v>
      </c>
    </row>
    <row r="52" spans="9:62" x14ac:dyDescent="0.2">
      <c r="P52" s="115"/>
      <c r="Q52" s="185"/>
      <c r="T52" s="64">
        <f>U48</f>
        <v>4.2606431542285194E-3</v>
      </c>
      <c r="U52" s="64">
        <f>W48</f>
        <v>6.2827579210766579E-2</v>
      </c>
      <c r="V52" s="64">
        <f>Y48</f>
        <v>0.31593007134886553</v>
      </c>
      <c r="W52" s="64">
        <f>AA48</f>
        <v>0.34609271971054678</v>
      </c>
      <c r="X52" s="64">
        <f>AC48</f>
        <v>0.22561119940486254</v>
      </c>
      <c r="Y52" s="64">
        <f>AE48</f>
        <v>4.5277787170730055E-2</v>
      </c>
      <c r="AG52" s="64"/>
      <c r="AH52" s="64"/>
      <c r="AI52" s="64">
        <f>AH48</f>
        <v>0.11676191120278633</v>
      </c>
      <c r="AJ52" s="64">
        <f>AJ48</f>
        <v>0.4533865350150475</v>
      </c>
      <c r="AK52" s="64">
        <f>AL48</f>
        <v>0.18557467960639773</v>
      </c>
      <c r="AL52" s="64">
        <f>AN48</f>
        <v>0.14942684205187165</v>
      </c>
      <c r="AM52" s="64">
        <f>AT48+AR48+AP48</f>
        <v>9.5458695431643731E-2</v>
      </c>
      <c r="AO52" s="64"/>
      <c r="AQ52" s="64"/>
      <c r="BB52" s="64"/>
      <c r="BC52" s="64"/>
      <c r="BD52" s="64"/>
      <c r="BE52" s="64"/>
      <c r="BF52" s="64"/>
      <c r="BG52" s="64"/>
      <c r="BJ52" s="64"/>
    </row>
    <row r="53" spans="9:62" x14ac:dyDescent="0.2">
      <c r="T53" s="21"/>
      <c r="U53" s="21"/>
      <c r="V53" s="21"/>
      <c r="W53" s="21"/>
      <c r="X53" s="21"/>
      <c r="Y53" s="21"/>
      <c r="BB53" s="21"/>
      <c r="BC53" s="21"/>
      <c r="BD53" s="21"/>
      <c r="BE53" s="21"/>
      <c r="BF53" s="21"/>
      <c r="BG53" s="21"/>
      <c r="BJ53" s="21"/>
    </row>
    <row r="55" spans="9:62" x14ac:dyDescent="0.2">
      <c r="J55" s="21" t="s">
        <v>47</v>
      </c>
      <c r="K55" s="14" t="s">
        <v>46</v>
      </c>
    </row>
    <row r="56" spans="9:62" x14ac:dyDescent="0.2">
      <c r="I56" s="14" t="s">
        <v>6</v>
      </c>
      <c r="J56" s="41">
        <f>M10</f>
        <v>3.3568016092532058E-2</v>
      </c>
      <c r="K56" s="42">
        <f>P10</f>
        <v>4.402357019102205E-2</v>
      </c>
    </row>
    <row r="57" spans="9:62" x14ac:dyDescent="0.2">
      <c r="I57" s="14" t="s">
        <v>136</v>
      </c>
      <c r="J57" s="41">
        <f>M32</f>
        <v>2.9917355371900826E-2</v>
      </c>
      <c r="K57" s="42">
        <f>P32</f>
        <v>9.3123819693898796E-2</v>
      </c>
    </row>
    <row r="58" spans="9:62" x14ac:dyDescent="0.2">
      <c r="I58" s="14" t="s">
        <v>42</v>
      </c>
      <c r="J58" s="41">
        <f>M47</f>
        <v>4.1105291328706987E-2</v>
      </c>
      <c r="K58" s="42">
        <f>P47</f>
        <v>7.663152410970557E-2</v>
      </c>
    </row>
    <row r="59" spans="9:62" x14ac:dyDescent="0.2">
      <c r="I59" s="14" t="s">
        <v>43</v>
      </c>
      <c r="J59" s="41">
        <f>M48</f>
        <v>3.4762005662871666E-2</v>
      </c>
      <c r="K59" s="42">
        <f>P48</f>
        <v>6.2464921375655978E-2</v>
      </c>
    </row>
  </sheetData>
  <mergeCells count="1">
    <mergeCell ref="G4:J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9"/>
  <sheetViews>
    <sheetView workbookViewId="0">
      <selection activeCell="A13" sqref="A13"/>
    </sheetView>
  </sheetViews>
  <sheetFormatPr baseColWidth="10" defaultRowHeight="12.75" x14ac:dyDescent="0.2"/>
  <cols>
    <col min="7" max="7" width="11" customWidth="1"/>
    <col min="8" max="9" width="5.85546875" customWidth="1"/>
    <col min="10" max="10" width="19.140625" customWidth="1"/>
  </cols>
  <sheetData>
    <row r="1" spans="2:12" ht="15" customHeight="1" x14ac:dyDescent="0.2">
      <c r="B1" s="176" t="s">
        <v>161</v>
      </c>
      <c r="C1" s="173"/>
      <c r="D1" s="173"/>
      <c r="E1" s="173"/>
      <c r="F1" s="173"/>
      <c r="G1" s="173"/>
      <c r="H1" s="173"/>
    </row>
    <row r="2" spans="2:12" x14ac:dyDescent="0.2">
      <c r="B2" s="177" t="s">
        <v>201</v>
      </c>
      <c r="C2" s="108"/>
      <c r="D2" s="108"/>
      <c r="E2" s="108"/>
      <c r="F2" s="108"/>
      <c r="G2" s="108"/>
      <c r="J2" s="14" t="s">
        <v>224</v>
      </c>
    </row>
    <row r="3" spans="2:12" ht="13.5" thickBot="1" x14ac:dyDescent="0.25">
      <c r="B3" s="108"/>
      <c r="C3" s="108"/>
      <c r="D3" s="108"/>
      <c r="E3" s="108"/>
      <c r="F3" s="108"/>
      <c r="G3" s="108"/>
    </row>
    <row r="4" spans="2:12" ht="26.25" thickBot="1" x14ac:dyDescent="0.25">
      <c r="B4" s="110" t="s">
        <v>162</v>
      </c>
      <c r="C4" s="110" t="s">
        <v>163</v>
      </c>
      <c r="D4" s="109">
        <v>2011</v>
      </c>
      <c r="E4" s="109">
        <v>2012</v>
      </c>
      <c r="F4" s="109">
        <v>2013</v>
      </c>
      <c r="G4" s="109">
        <v>2014</v>
      </c>
      <c r="J4" s="110" t="s">
        <v>163</v>
      </c>
      <c r="K4" s="110" t="s">
        <v>225</v>
      </c>
      <c r="L4" s="110" t="s">
        <v>226</v>
      </c>
    </row>
    <row r="5" spans="2:12" ht="13.5" thickBot="1" x14ac:dyDescent="0.25">
      <c r="B5" s="112">
        <v>97201</v>
      </c>
      <c r="C5" s="111" t="s">
        <v>164</v>
      </c>
      <c r="D5" s="112">
        <v>11.36</v>
      </c>
      <c r="E5" s="174">
        <v>0</v>
      </c>
      <c r="F5" s="174">
        <v>0</v>
      </c>
      <c r="G5" s="174">
        <v>4.4444444444444402</v>
      </c>
      <c r="J5" s="210" t="s">
        <v>55</v>
      </c>
      <c r="K5" s="211">
        <v>60</v>
      </c>
      <c r="L5" s="212">
        <v>6.4199999999999993E-2</v>
      </c>
    </row>
    <row r="6" spans="2:12" ht="13.5" thickBot="1" x14ac:dyDescent="0.25">
      <c r="B6" s="112">
        <v>97202</v>
      </c>
      <c r="C6" s="111" t="s">
        <v>165</v>
      </c>
      <c r="D6" s="112">
        <v>0</v>
      </c>
      <c r="E6" s="112">
        <v>5.56</v>
      </c>
      <c r="F6" s="112">
        <v>8.8699999999999992</v>
      </c>
      <c r="G6" s="175">
        <v>1.61290322580645</v>
      </c>
      <c r="J6" s="208" t="s">
        <v>204</v>
      </c>
      <c r="K6" s="202">
        <v>0</v>
      </c>
      <c r="L6" s="203">
        <v>0</v>
      </c>
    </row>
    <row r="7" spans="2:12" ht="13.5" thickBot="1" x14ac:dyDescent="0.25">
      <c r="B7" s="112">
        <v>97203</v>
      </c>
      <c r="C7" s="111" t="s">
        <v>13</v>
      </c>
      <c r="D7" s="112">
        <v>3.77</v>
      </c>
      <c r="E7" s="112">
        <v>7.55</v>
      </c>
      <c r="F7" s="112">
        <v>5.85</v>
      </c>
      <c r="G7" s="175">
        <v>7.0175438596491198</v>
      </c>
      <c r="J7" s="209" t="s">
        <v>13</v>
      </c>
      <c r="K7" s="213">
        <v>0</v>
      </c>
      <c r="L7" s="214">
        <v>0</v>
      </c>
    </row>
    <row r="8" spans="2:12" ht="13.5" thickBot="1" x14ac:dyDescent="0.25">
      <c r="B8" s="112">
        <v>97204</v>
      </c>
      <c r="C8" s="111" t="s">
        <v>166</v>
      </c>
      <c r="D8" s="112">
        <v>1.1399999999999999</v>
      </c>
      <c r="E8" s="112">
        <v>3.06</v>
      </c>
      <c r="F8" s="112">
        <v>1.02</v>
      </c>
      <c r="G8" s="175">
        <v>6.12244897959184</v>
      </c>
      <c r="J8" s="209" t="s">
        <v>20</v>
      </c>
      <c r="K8" s="213">
        <v>0</v>
      </c>
      <c r="L8" s="214">
        <v>0</v>
      </c>
    </row>
    <row r="9" spans="2:12" ht="13.5" thickBot="1" x14ac:dyDescent="0.25">
      <c r="B9" s="112">
        <v>97205</v>
      </c>
      <c r="C9" s="111" t="s">
        <v>21</v>
      </c>
      <c r="D9" s="112">
        <v>5.76</v>
      </c>
      <c r="E9" s="112">
        <v>5.82</v>
      </c>
      <c r="F9" s="112">
        <v>2.91</v>
      </c>
      <c r="G9" s="175">
        <v>6.0402684563758404</v>
      </c>
      <c r="J9" s="209" t="s">
        <v>205</v>
      </c>
      <c r="K9" s="213">
        <v>0</v>
      </c>
      <c r="L9" s="214">
        <v>0</v>
      </c>
    </row>
    <row r="10" spans="2:12" ht="13.5" thickBot="1" x14ac:dyDescent="0.25">
      <c r="B10" s="112">
        <v>97206</v>
      </c>
      <c r="C10" s="111" t="s">
        <v>35</v>
      </c>
      <c r="D10" s="112">
        <v>3.15</v>
      </c>
      <c r="E10" s="112">
        <v>8.66</v>
      </c>
      <c r="F10" s="112">
        <v>4.72</v>
      </c>
      <c r="G10" s="175">
        <v>6.5384615384615401</v>
      </c>
      <c r="J10" s="208" t="s">
        <v>35</v>
      </c>
      <c r="K10" s="202">
        <v>0</v>
      </c>
      <c r="L10" s="203">
        <v>0</v>
      </c>
    </row>
    <row r="11" spans="2:12" ht="13.5" thickBot="1" x14ac:dyDescent="0.25">
      <c r="B11" s="112">
        <v>97207</v>
      </c>
      <c r="C11" s="111" t="s">
        <v>36</v>
      </c>
      <c r="D11" s="112">
        <v>4.04</v>
      </c>
      <c r="E11" s="112">
        <v>4.49</v>
      </c>
      <c r="F11" s="112">
        <v>6.73</v>
      </c>
      <c r="G11" s="175">
        <v>5.38393645189762</v>
      </c>
      <c r="J11" s="208" t="s">
        <v>36</v>
      </c>
      <c r="K11" s="202">
        <v>113</v>
      </c>
      <c r="L11" s="204">
        <v>0.121</v>
      </c>
    </row>
    <row r="12" spans="2:12" ht="13.5" thickBot="1" x14ac:dyDescent="0.25">
      <c r="B12" s="112">
        <v>97208</v>
      </c>
      <c r="C12" s="111" t="s">
        <v>167</v>
      </c>
      <c r="D12" s="174">
        <v>0</v>
      </c>
      <c r="E12" s="174">
        <v>5</v>
      </c>
      <c r="F12" s="174">
        <v>10</v>
      </c>
      <c r="G12" s="175">
        <v>5</v>
      </c>
      <c r="J12" s="209" t="s">
        <v>206</v>
      </c>
      <c r="K12" s="213">
        <v>0</v>
      </c>
      <c r="L12" s="214">
        <v>0</v>
      </c>
    </row>
    <row r="13" spans="2:12" ht="13.5" thickBot="1" x14ac:dyDescent="0.25">
      <c r="B13" s="112">
        <v>97209</v>
      </c>
      <c r="C13" s="111" t="s">
        <v>168</v>
      </c>
      <c r="D13" s="112">
        <v>3.23</v>
      </c>
      <c r="E13" s="112">
        <v>4.51</v>
      </c>
      <c r="F13" s="112">
        <v>4.97</v>
      </c>
      <c r="G13" s="175">
        <v>4.2767803106717803</v>
      </c>
      <c r="J13" s="208" t="s">
        <v>207</v>
      </c>
      <c r="K13" s="202">
        <v>190</v>
      </c>
      <c r="L13" s="204">
        <v>0.2034</v>
      </c>
    </row>
    <row r="14" spans="2:12" ht="13.5" thickBot="1" x14ac:dyDescent="0.25">
      <c r="B14" s="112">
        <v>97210</v>
      </c>
      <c r="C14" s="111" t="s">
        <v>65</v>
      </c>
      <c r="D14" s="112">
        <v>3.03</v>
      </c>
      <c r="E14" s="112">
        <v>7.59</v>
      </c>
      <c r="F14" s="112">
        <v>7.53</v>
      </c>
      <c r="G14" s="175">
        <v>5.3020961775585702</v>
      </c>
      <c r="J14" s="208" t="s">
        <v>65</v>
      </c>
      <c r="K14" s="202">
        <v>12</v>
      </c>
      <c r="L14" s="203">
        <v>1.2800000000000001E-2</v>
      </c>
    </row>
    <row r="15" spans="2:12" ht="13.5" thickBot="1" x14ac:dyDescent="0.25">
      <c r="B15" s="112">
        <v>97211</v>
      </c>
      <c r="C15" s="111" t="s">
        <v>169</v>
      </c>
      <c r="D15" s="112">
        <v>3.13</v>
      </c>
      <c r="E15" s="174">
        <v>0</v>
      </c>
      <c r="F15" s="112">
        <v>3.13</v>
      </c>
      <c r="G15" s="175">
        <v>0</v>
      </c>
      <c r="J15" s="209" t="s">
        <v>208</v>
      </c>
      <c r="K15" s="213">
        <v>0</v>
      </c>
      <c r="L15" s="214">
        <v>0</v>
      </c>
    </row>
    <row r="16" spans="2:12" ht="13.5" thickBot="1" x14ac:dyDescent="0.25">
      <c r="B16" s="112">
        <v>97212</v>
      </c>
      <c r="C16" s="111" t="s">
        <v>170</v>
      </c>
      <c r="D16" s="112">
        <v>4.18</v>
      </c>
      <c r="E16" s="112">
        <v>4.84</v>
      </c>
      <c r="F16" s="112">
        <v>7.67</v>
      </c>
      <c r="G16" s="175">
        <v>5.3977272727272698</v>
      </c>
      <c r="J16" s="209" t="s">
        <v>209</v>
      </c>
      <c r="K16" s="213">
        <v>0</v>
      </c>
      <c r="L16" s="214">
        <v>0</v>
      </c>
    </row>
    <row r="17" spans="2:12" ht="13.5" thickBot="1" x14ac:dyDescent="0.25">
      <c r="B17" s="112">
        <v>97213</v>
      </c>
      <c r="C17" s="111" t="s">
        <v>3</v>
      </c>
      <c r="D17" s="112">
        <v>3.72</v>
      </c>
      <c r="E17" s="112">
        <v>6.62</v>
      </c>
      <c r="F17" s="112">
        <v>6.29</v>
      </c>
      <c r="G17" s="175">
        <v>4.9494411921234702</v>
      </c>
      <c r="J17" s="208" t="s">
        <v>3</v>
      </c>
      <c r="K17" s="202">
        <v>57</v>
      </c>
      <c r="L17" s="203">
        <v>6.0999999999999999E-2</v>
      </c>
    </row>
    <row r="18" spans="2:12" ht="13.5" thickBot="1" x14ac:dyDescent="0.25">
      <c r="B18" s="112">
        <v>97214</v>
      </c>
      <c r="C18" s="111" t="s">
        <v>15</v>
      </c>
      <c r="D18" s="112">
        <v>2.12</v>
      </c>
      <c r="E18" s="112">
        <v>4.26</v>
      </c>
      <c r="F18" s="112">
        <v>3.81</v>
      </c>
      <c r="G18" s="175">
        <v>2.5423728813559299</v>
      </c>
      <c r="J18" s="209" t="s">
        <v>210</v>
      </c>
      <c r="K18" s="213">
        <v>0</v>
      </c>
      <c r="L18" s="214">
        <v>0</v>
      </c>
    </row>
    <row r="19" spans="2:12" ht="13.5" thickBot="1" x14ac:dyDescent="0.25">
      <c r="B19" s="112">
        <v>97215</v>
      </c>
      <c r="C19" s="111" t="s">
        <v>16</v>
      </c>
      <c r="D19" s="112">
        <v>8.82</v>
      </c>
      <c r="E19" s="112">
        <v>14.71</v>
      </c>
      <c r="F19" s="112">
        <v>5.88</v>
      </c>
      <c r="G19" s="175">
        <v>8.1081081081081106</v>
      </c>
      <c r="J19" s="209" t="s">
        <v>16</v>
      </c>
      <c r="K19" s="213">
        <v>0</v>
      </c>
      <c r="L19" s="214">
        <v>0</v>
      </c>
    </row>
    <row r="20" spans="2:12" ht="13.5" thickBot="1" x14ac:dyDescent="0.25">
      <c r="B20" s="112">
        <v>97216</v>
      </c>
      <c r="C20" s="111" t="s">
        <v>17</v>
      </c>
      <c r="D20" s="112">
        <v>1.72</v>
      </c>
      <c r="E20" s="112">
        <v>2.2999999999999998</v>
      </c>
      <c r="F20" s="112">
        <v>3.45</v>
      </c>
      <c r="G20" s="175">
        <v>3.4482758620689702</v>
      </c>
      <c r="J20" s="209" t="s">
        <v>211</v>
      </c>
      <c r="K20" s="213">
        <v>17</v>
      </c>
      <c r="L20" s="214">
        <v>1.8200000000000001E-2</v>
      </c>
    </row>
    <row r="21" spans="2:12" ht="13.5" thickBot="1" x14ac:dyDescent="0.25">
      <c r="B21" s="112">
        <v>97217</v>
      </c>
      <c r="C21" s="111" t="s">
        <v>29</v>
      </c>
      <c r="D21" s="112">
        <v>3.47</v>
      </c>
      <c r="E21" s="112">
        <v>7.3</v>
      </c>
      <c r="F21" s="112">
        <v>7.07</v>
      </c>
      <c r="G21" s="175">
        <v>5.87529976019185</v>
      </c>
      <c r="J21" s="208" t="s">
        <v>212</v>
      </c>
      <c r="K21" s="202">
        <v>24</v>
      </c>
      <c r="L21" s="203">
        <v>2.5700000000000001E-2</v>
      </c>
    </row>
    <row r="22" spans="2:12" ht="13.5" thickBot="1" x14ac:dyDescent="0.25">
      <c r="B22" s="112">
        <v>97218</v>
      </c>
      <c r="C22" s="111" t="s">
        <v>171</v>
      </c>
      <c r="D22" s="112">
        <v>6.36</v>
      </c>
      <c r="E22" s="112">
        <v>4.76</v>
      </c>
      <c r="F22" s="112">
        <v>6.49</v>
      </c>
      <c r="G22" s="175">
        <v>34.4660194174757</v>
      </c>
      <c r="J22" s="209" t="s">
        <v>213</v>
      </c>
      <c r="K22" s="213">
        <v>0</v>
      </c>
      <c r="L22" s="214">
        <v>0</v>
      </c>
    </row>
    <row r="23" spans="2:12" ht="13.5" thickBot="1" x14ac:dyDescent="0.25">
      <c r="B23" s="112">
        <v>97219</v>
      </c>
      <c r="C23" s="111" t="s">
        <v>76</v>
      </c>
      <c r="D23" s="112">
        <v>2.56</v>
      </c>
      <c r="E23" s="112">
        <v>8.9600000000000009</v>
      </c>
      <c r="F23" s="112">
        <v>4.4400000000000004</v>
      </c>
      <c r="G23" s="175">
        <v>8.8888888888888893</v>
      </c>
      <c r="J23" s="209" t="s">
        <v>76</v>
      </c>
      <c r="K23" s="213">
        <v>0</v>
      </c>
      <c r="L23" s="214">
        <v>0</v>
      </c>
    </row>
    <row r="24" spans="2:12" ht="13.5" thickBot="1" x14ac:dyDescent="0.25">
      <c r="B24" s="112">
        <v>97220</v>
      </c>
      <c r="C24" s="111" t="s">
        <v>78</v>
      </c>
      <c r="D24" s="112">
        <v>1.47</v>
      </c>
      <c r="E24" s="112">
        <v>5.87</v>
      </c>
      <c r="F24" s="112">
        <v>7.76</v>
      </c>
      <c r="G24" s="175">
        <v>7.7244258872651397</v>
      </c>
      <c r="J24" s="208" t="s">
        <v>78</v>
      </c>
      <c r="K24" s="202">
        <v>2</v>
      </c>
      <c r="L24" s="203">
        <v>2.0999999999999999E-3</v>
      </c>
    </row>
    <row r="25" spans="2:12" ht="13.5" thickBot="1" x14ac:dyDescent="0.25">
      <c r="B25" s="112">
        <v>97221</v>
      </c>
      <c r="C25" s="111" t="s">
        <v>172</v>
      </c>
      <c r="D25" s="112">
        <v>5.95</v>
      </c>
      <c r="E25" s="112">
        <v>6.3</v>
      </c>
      <c r="F25" s="112">
        <v>10.93</v>
      </c>
      <c r="G25" s="175">
        <v>11.0071942446043</v>
      </c>
      <c r="J25" s="208" t="s">
        <v>214</v>
      </c>
      <c r="K25" s="202">
        <v>0</v>
      </c>
      <c r="L25" s="203">
        <v>0</v>
      </c>
    </row>
    <row r="26" spans="2:12" ht="13.5" thickBot="1" x14ac:dyDescent="0.25">
      <c r="B26" s="112">
        <v>97222</v>
      </c>
      <c r="C26" s="111" t="s">
        <v>8</v>
      </c>
      <c r="D26" s="112">
        <v>5.0199999999999996</v>
      </c>
      <c r="E26" s="112">
        <v>4.82</v>
      </c>
      <c r="F26" s="112">
        <v>6.49</v>
      </c>
      <c r="G26" s="175">
        <v>8.1845238095238102</v>
      </c>
      <c r="J26" s="209" t="s">
        <v>8</v>
      </c>
      <c r="K26" s="213">
        <v>2</v>
      </c>
      <c r="L26" s="214">
        <v>2.0999999999999999E-3</v>
      </c>
    </row>
    <row r="27" spans="2:12" ht="13.5" thickBot="1" x14ac:dyDescent="0.25">
      <c r="B27" s="112">
        <v>97223</v>
      </c>
      <c r="C27" s="111" t="s">
        <v>173</v>
      </c>
      <c r="D27" s="112">
        <v>1.6</v>
      </c>
      <c r="E27" s="112">
        <v>4.9400000000000004</v>
      </c>
      <c r="F27" s="112">
        <v>13.55</v>
      </c>
      <c r="G27" s="175">
        <v>8.6021505376344098</v>
      </c>
      <c r="J27" s="208" t="s">
        <v>215</v>
      </c>
      <c r="K27" s="202">
        <v>0</v>
      </c>
      <c r="L27" s="203">
        <v>0</v>
      </c>
    </row>
    <row r="28" spans="2:12" ht="13.5" thickBot="1" x14ac:dyDescent="0.25">
      <c r="B28" s="112">
        <v>97224</v>
      </c>
      <c r="C28" s="111" t="s">
        <v>174</v>
      </c>
      <c r="D28" s="112">
        <v>7.22</v>
      </c>
      <c r="E28" s="112">
        <v>7.16</v>
      </c>
      <c r="F28" s="112">
        <v>6.23</v>
      </c>
      <c r="G28" s="175">
        <v>6.2277580071174397</v>
      </c>
      <c r="J28" s="208" t="s">
        <v>216</v>
      </c>
      <c r="K28" s="202">
        <v>46</v>
      </c>
      <c r="L28" s="203">
        <v>4.9299999999999997E-2</v>
      </c>
    </row>
    <row r="29" spans="2:12" ht="13.5" thickBot="1" x14ac:dyDescent="0.25">
      <c r="B29" s="112">
        <v>97225</v>
      </c>
      <c r="C29" s="111" t="s">
        <v>175</v>
      </c>
      <c r="D29" s="112">
        <v>3.41</v>
      </c>
      <c r="E29" s="112">
        <v>7.91</v>
      </c>
      <c r="F29" s="112">
        <v>4.76</v>
      </c>
      <c r="G29" s="175">
        <v>21.015761821365999</v>
      </c>
      <c r="J29" s="209" t="s">
        <v>217</v>
      </c>
      <c r="K29" s="213">
        <v>86</v>
      </c>
      <c r="L29" s="214">
        <v>9.2100000000000001E-2</v>
      </c>
    </row>
    <row r="30" spans="2:12" ht="13.5" thickBot="1" x14ac:dyDescent="0.25">
      <c r="B30" s="112">
        <v>97226</v>
      </c>
      <c r="C30" s="111" t="s">
        <v>176</v>
      </c>
      <c r="D30" s="112">
        <v>5.19</v>
      </c>
      <c r="E30" s="112">
        <v>7.87</v>
      </c>
      <c r="F30" s="112">
        <v>4.8899999999999997</v>
      </c>
      <c r="G30" s="175">
        <v>4.8148148148148202</v>
      </c>
      <c r="J30" s="208" t="s">
        <v>218</v>
      </c>
      <c r="K30" s="202">
        <v>4</v>
      </c>
      <c r="L30" s="203">
        <v>4.3E-3</v>
      </c>
    </row>
    <row r="31" spans="2:12" ht="13.5" thickBot="1" x14ac:dyDescent="0.25">
      <c r="B31" s="112">
        <v>97227</v>
      </c>
      <c r="C31" s="111" t="s">
        <v>177</v>
      </c>
      <c r="D31" s="112">
        <v>3.47</v>
      </c>
      <c r="E31" s="112">
        <v>8.07</v>
      </c>
      <c r="F31" s="112">
        <v>10.71</v>
      </c>
      <c r="G31" s="175">
        <v>11.310344827586199</v>
      </c>
      <c r="J31" s="208" t="s">
        <v>219</v>
      </c>
      <c r="K31" s="202">
        <v>25</v>
      </c>
      <c r="L31" s="203">
        <v>2.6800000000000001E-2</v>
      </c>
    </row>
    <row r="32" spans="2:12" ht="13.5" thickBot="1" x14ac:dyDescent="0.25">
      <c r="B32" s="112">
        <v>97228</v>
      </c>
      <c r="C32" s="111" t="s">
        <v>178</v>
      </c>
      <c r="D32" s="112">
        <v>2.94</v>
      </c>
      <c r="E32" s="112">
        <v>5.47</v>
      </c>
      <c r="F32" s="112">
        <v>4.83</v>
      </c>
      <c r="G32" s="175">
        <v>3.79746835443038</v>
      </c>
      <c r="J32" s="209" t="s">
        <v>220</v>
      </c>
      <c r="K32" s="213">
        <v>0</v>
      </c>
      <c r="L32" s="214">
        <v>0</v>
      </c>
    </row>
    <row r="33" spans="2:12" ht="13.5" thickBot="1" x14ac:dyDescent="0.25">
      <c r="B33" s="112">
        <v>97229</v>
      </c>
      <c r="C33" s="111" t="s">
        <v>5</v>
      </c>
      <c r="D33" s="112">
        <v>3.79</v>
      </c>
      <c r="E33" s="112">
        <v>5.4</v>
      </c>
      <c r="F33" s="112">
        <v>4.22</v>
      </c>
      <c r="G33" s="175">
        <v>3.1185031185031198</v>
      </c>
      <c r="J33" s="208" t="s">
        <v>5</v>
      </c>
      <c r="K33" s="202">
        <v>35</v>
      </c>
      <c r="L33" s="203">
        <v>3.7499999999999999E-2</v>
      </c>
    </row>
    <row r="34" spans="2:12" ht="13.5" thickBot="1" x14ac:dyDescent="0.25">
      <c r="B34" s="112">
        <v>97230</v>
      </c>
      <c r="C34" s="111" t="s">
        <v>179</v>
      </c>
      <c r="D34" s="112">
        <v>1.76</v>
      </c>
      <c r="E34" s="112">
        <v>8.44</v>
      </c>
      <c r="F34" s="112">
        <v>5.03</v>
      </c>
      <c r="G34" s="175">
        <v>7.60233918128655</v>
      </c>
      <c r="J34" s="209" t="s">
        <v>10</v>
      </c>
      <c r="K34" s="213">
        <v>41</v>
      </c>
      <c r="L34" s="214">
        <v>4.3900000000000002E-2</v>
      </c>
    </row>
    <row r="35" spans="2:12" ht="13.5" thickBot="1" x14ac:dyDescent="0.25">
      <c r="B35" s="112">
        <v>97231</v>
      </c>
      <c r="C35" s="111" t="s">
        <v>180</v>
      </c>
      <c r="D35" s="112">
        <v>6.16</v>
      </c>
      <c r="E35" s="112">
        <v>5.76</v>
      </c>
      <c r="F35" s="112">
        <v>6.21</v>
      </c>
      <c r="G35" s="175">
        <v>6.7761806981519497</v>
      </c>
      <c r="J35" s="208" t="s">
        <v>221</v>
      </c>
      <c r="K35" s="202">
        <v>37</v>
      </c>
      <c r="L35" s="203">
        <v>3.9600000000000003E-2</v>
      </c>
    </row>
    <row r="36" spans="2:12" ht="13.5" thickBot="1" x14ac:dyDescent="0.25">
      <c r="B36" s="112">
        <v>97232</v>
      </c>
      <c r="C36" s="111" t="s">
        <v>181</v>
      </c>
      <c r="D36" s="112">
        <v>5.25</v>
      </c>
      <c r="E36" s="112">
        <v>4.9000000000000004</v>
      </c>
      <c r="F36" s="112">
        <v>12.76</v>
      </c>
      <c r="G36" s="175">
        <v>8.9211618257261396</v>
      </c>
      <c r="J36" s="208" t="s">
        <v>32</v>
      </c>
      <c r="K36" s="202">
        <v>4</v>
      </c>
      <c r="L36" s="203">
        <v>4.3E-3</v>
      </c>
    </row>
    <row r="37" spans="2:12" ht="13.5" thickBot="1" x14ac:dyDescent="0.25">
      <c r="B37" s="112">
        <v>97233</v>
      </c>
      <c r="C37" s="111" t="s">
        <v>182</v>
      </c>
      <c r="D37" s="112">
        <v>0</v>
      </c>
      <c r="E37" s="112">
        <v>6.56</v>
      </c>
      <c r="F37" s="112">
        <v>3.28</v>
      </c>
      <c r="G37" s="175">
        <v>6.5573770491803298</v>
      </c>
      <c r="J37" s="209" t="s">
        <v>222</v>
      </c>
      <c r="K37" s="213">
        <v>0</v>
      </c>
      <c r="L37" s="214">
        <v>0</v>
      </c>
    </row>
    <row r="38" spans="2:12" ht="13.5" thickBot="1" x14ac:dyDescent="0.25">
      <c r="B38" s="112">
        <v>97234</v>
      </c>
      <c r="C38" s="111" t="s">
        <v>19</v>
      </c>
      <c r="D38" s="112">
        <v>5.36</v>
      </c>
      <c r="E38" s="112">
        <v>2.68</v>
      </c>
      <c r="F38" s="112">
        <v>1.79</v>
      </c>
      <c r="G38" s="175">
        <v>15.6521739130435</v>
      </c>
      <c r="J38" s="209" t="s">
        <v>19</v>
      </c>
      <c r="K38" s="213">
        <v>179</v>
      </c>
      <c r="L38" s="215">
        <v>0.19159999999999999</v>
      </c>
    </row>
    <row r="39" spans="2:12" ht="13.5" thickBot="1" x14ac:dyDescent="0.25">
      <c r="J39" s="205" t="s">
        <v>223</v>
      </c>
      <c r="K39" s="206">
        <v>934</v>
      </c>
      <c r="L39" s="20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densité 2014</vt:lpstr>
      <vt:lpstr>2014</vt:lpstr>
      <vt:lpstr>données communales</vt:lpstr>
      <vt:lpstr>évol mob</vt:lpstr>
    </vt:vector>
  </TitlesOfParts>
  <Company>EOHS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</dc:creator>
  <cp:lastModifiedBy>Cecile Peirolo</cp:lastModifiedBy>
  <cp:lastPrinted>2014-01-31T10:26:52Z</cp:lastPrinted>
  <dcterms:created xsi:type="dcterms:W3CDTF">2011-12-08T09:01:24Z</dcterms:created>
  <dcterms:modified xsi:type="dcterms:W3CDTF">2015-07-02T09:46:54Z</dcterms:modified>
</cp:coreProperties>
</file>